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M 2022 DNCMP\"/>
    </mc:Choice>
  </mc:AlternateContent>
  <bookViews>
    <workbookView xWindow="-120" yWindow="-120" windowWidth="29040" windowHeight="15840" activeTab="2"/>
  </bookViews>
  <sheets>
    <sheet name="PI" sheetId="22" r:id="rId1"/>
    <sheet name=" Fournitures et TRAVAUX 22  " sheetId="24" r:id="rId2"/>
    <sheet name="JEUNES ET FEMMES " sheetId="33" r:id="rId3"/>
  </sheets>
  <definedNames>
    <definedName name="_xlnm._FilterDatabase" localSheetId="1" hidden="1">' Fournitures et TRAVAUX 22  '!$A$15:$Q$44</definedName>
    <definedName name="_xlnm._FilterDatabase" localSheetId="2" hidden="1">'JEUNES ET FEMMES '!$A$15:$Q$29</definedName>
    <definedName name="_xlnm.Print_Titles" localSheetId="1">' Fournitures et TRAVAUX 22  '!$1:$15</definedName>
    <definedName name="_xlnm.Print_Titles" localSheetId="2">'JEUNES ET FEMMES '!$1:$15</definedName>
    <definedName name="_xlnm.Print_Area" localSheetId="1">' Fournitures et TRAVAUX 22  '!$A$1:$Q$53</definedName>
    <definedName name="_xlnm.Print_Area" localSheetId="2">'JEUNES ET FEMMES '!$A$1:$Q$38</definedName>
  </definedNames>
  <calcPr calcId="152511"/>
</workbook>
</file>

<file path=xl/calcChain.xml><?xml version="1.0" encoding="utf-8"?>
<calcChain xmlns="http://schemas.openxmlformats.org/spreadsheetml/2006/main">
  <c r="X17" i="22" l="1"/>
  <c r="T18" i="22"/>
  <c r="S18" i="22"/>
  <c r="D28" i="33" l="1"/>
  <c r="J27" i="33"/>
  <c r="K27" i="33" s="1"/>
  <c r="L27" i="33" s="1"/>
  <c r="H27" i="33"/>
  <c r="J26" i="33"/>
  <c r="K26" i="33" s="1"/>
  <c r="L26" i="33" s="1"/>
  <c r="H26" i="33"/>
  <c r="J25" i="33"/>
  <c r="K25" i="33" s="1"/>
  <c r="L25" i="33" s="1"/>
  <c r="H25" i="33"/>
  <c r="J24" i="33"/>
  <c r="K24" i="33" s="1"/>
  <c r="L24" i="33" s="1"/>
  <c r="H24" i="33"/>
  <c r="J23" i="33"/>
  <c r="K23" i="33" s="1"/>
  <c r="L23" i="33" s="1"/>
  <c r="H23" i="33"/>
  <c r="H22" i="33"/>
  <c r="J22" i="33" s="1"/>
  <c r="K22" i="33" s="1"/>
  <c r="L22" i="33" s="1"/>
  <c r="H21" i="33"/>
  <c r="J21" i="33" s="1"/>
  <c r="K21" i="33" s="1"/>
  <c r="L21" i="33" s="1"/>
  <c r="J20" i="33"/>
  <c r="K20" i="33" s="1"/>
  <c r="L20" i="33" s="1"/>
  <c r="H20" i="33"/>
  <c r="H19" i="33"/>
  <c r="J19" i="33" s="1"/>
  <c r="K19" i="33" s="1"/>
  <c r="L19" i="33" s="1"/>
  <c r="L18" i="33"/>
  <c r="M18" i="33" s="1"/>
  <c r="J18" i="33"/>
  <c r="H18" i="33"/>
  <c r="H17" i="33"/>
  <c r="J17" i="33" s="1"/>
  <c r="K17" i="33" s="1"/>
  <c r="L17" i="33" s="1"/>
  <c r="J16" i="33"/>
  <c r="K16" i="33" s="1"/>
  <c r="L16" i="33" s="1"/>
  <c r="H16" i="33"/>
  <c r="O33" i="24"/>
  <c r="J33" i="24"/>
  <c r="K33" i="24" s="1"/>
  <c r="L33" i="24" s="1"/>
  <c r="M33" i="24" s="1"/>
  <c r="H33" i="24"/>
  <c r="O18" i="33" l="1"/>
  <c r="O22" i="33"/>
  <c r="M22" i="33"/>
  <c r="O26" i="33"/>
  <c r="M26" i="33"/>
  <c r="O16" i="33"/>
  <c r="M16" i="33"/>
  <c r="M19" i="33"/>
  <c r="O19" i="33"/>
  <c r="M20" i="33"/>
  <c r="O20" i="33"/>
  <c r="M21" i="33"/>
  <c r="O21" i="33"/>
  <c r="M24" i="33"/>
  <c r="O24" i="33"/>
  <c r="M25" i="33"/>
  <c r="O25" i="33"/>
  <c r="O17" i="33"/>
  <c r="M17" i="33"/>
  <c r="O23" i="33"/>
  <c r="M23" i="33"/>
  <c r="O27" i="33"/>
  <c r="M27" i="33"/>
  <c r="O28" i="24"/>
  <c r="M28" i="24"/>
  <c r="L28" i="24"/>
  <c r="K28" i="24"/>
  <c r="H28" i="24"/>
  <c r="J28" i="24"/>
  <c r="L18" i="22" l="1"/>
  <c r="N18" i="22" s="1"/>
  <c r="O18" i="22" s="1"/>
  <c r="P18" i="22" s="1"/>
  <c r="Q18" i="22" s="1"/>
  <c r="H23" i="24"/>
  <c r="J23" i="24"/>
  <c r="L23" i="24"/>
  <c r="O23" i="24" s="1"/>
  <c r="H22" i="24"/>
  <c r="J22" i="24"/>
  <c r="L22" i="24"/>
  <c r="O22" i="24" s="1"/>
  <c r="M22" i="24"/>
  <c r="L21" i="24"/>
  <c r="O21" i="24" s="1"/>
  <c r="J21" i="24"/>
  <c r="H21" i="24"/>
  <c r="H25" i="24"/>
  <c r="J25" i="24" s="1"/>
  <c r="K25" i="24" s="1"/>
  <c r="L25" i="24" s="1"/>
  <c r="U18" i="22" l="1"/>
  <c r="V18" i="22" s="1"/>
  <c r="X18" i="22" s="1"/>
  <c r="M21" i="24"/>
  <c r="M23" i="24"/>
  <c r="M25" i="24"/>
  <c r="O25" i="24"/>
  <c r="D43" i="24"/>
  <c r="H16" i="24"/>
  <c r="J16" i="24" s="1"/>
  <c r="K16" i="24" s="1"/>
  <c r="L16" i="24" s="1"/>
  <c r="M16" i="24" s="1"/>
  <c r="O16" i="24" s="1"/>
  <c r="H17" i="24"/>
  <c r="J17" i="24" s="1"/>
  <c r="K17" i="24" s="1"/>
  <c r="L17" i="24" s="1"/>
  <c r="H18" i="24"/>
  <c r="J18" i="24" s="1"/>
  <c r="K18" i="24" s="1"/>
  <c r="L18" i="24" s="1"/>
  <c r="H19" i="24"/>
  <c r="J19" i="24"/>
  <c r="K19" i="24" s="1"/>
  <c r="L19" i="24" s="1"/>
  <c r="H20" i="24"/>
  <c r="J20" i="24" s="1"/>
  <c r="K20" i="24" s="1"/>
  <c r="L20" i="24" s="1"/>
  <c r="H24" i="24"/>
  <c r="J24" i="24" s="1"/>
  <c r="K24" i="24" s="1"/>
  <c r="L24" i="24" s="1"/>
  <c r="H26" i="24"/>
  <c r="J26" i="24" s="1"/>
  <c r="K26" i="24" s="1"/>
  <c r="L26" i="24" s="1"/>
  <c r="H27" i="24"/>
  <c r="J27" i="24"/>
  <c r="K27" i="24" s="1"/>
  <c r="L27" i="24" s="1"/>
  <c r="H29" i="24"/>
  <c r="J29" i="24"/>
  <c r="K29" i="24" s="1"/>
  <c r="L29" i="24" s="1"/>
  <c r="H30" i="24"/>
  <c r="J30" i="24"/>
  <c r="K30" i="24" s="1"/>
  <c r="L30" i="24" s="1"/>
  <c r="H31" i="24"/>
  <c r="J31" i="24" s="1"/>
  <c r="K31" i="24" s="1"/>
  <c r="L31" i="24" s="1"/>
  <c r="H32" i="24"/>
  <c r="J32" i="24"/>
  <c r="K32" i="24" s="1"/>
  <c r="L32" i="24" s="1"/>
  <c r="H34" i="24"/>
  <c r="J34" i="24"/>
  <c r="K34" i="24" s="1"/>
  <c r="L34" i="24" s="1"/>
  <c r="H35" i="24"/>
  <c r="J35" i="24"/>
  <c r="K35" i="24" s="1"/>
  <c r="L35" i="24" s="1"/>
  <c r="H36" i="24"/>
  <c r="J36" i="24" s="1"/>
  <c r="K36" i="24" s="1"/>
  <c r="L36" i="24" s="1"/>
  <c r="H37" i="24"/>
  <c r="J37" i="24"/>
  <c r="K37" i="24" s="1"/>
  <c r="L37" i="24" s="1"/>
  <c r="H38" i="24"/>
  <c r="J38" i="24"/>
  <c r="K38" i="24" s="1"/>
  <c r="L38" i="24" s="1"/>
  <c r="H39" i="24"/>
  <c r="J39" i="24"/>
  <c r="K39" i="24" s="1"/>
  <c r="L39" i="24" s="1"/>
  <c r="H40" i="24"/>
  <c r="J40" i="24"/>
  <c r="K40" i="24"/>
  <c r="L40" i="24" s="1"/>
  <c r="H41" i="24"/>
  <c r="J41" i="24"/>
  <c r="K41" i="24" s="1"/>
  <c r="L41" i="24" s="1"/>
  <c r="H42" i="24"/>
  <c r="J42" i="24"/>
  <c r="K42" i="24" s="1"/>
  <c r="L42" i="24" s="1"/>
  <c r="O42" i="24" l="1"/>
  <c r="M42" i="24"/>
  <c r="O40" i="24"/>
  <c r="M40" i="24"/>
  <c r="O19" i="24"/>
  <c r="M19" i="24"/>
  <c r="O38" i="24"/>
  <c r="M38" i="24"/>
  <c r="O34" i="24"/>
  <c r="M34" i="24"/>
  <c r="O29" i="24"/>
  <c r="M29" i="24"/>
  <c r="O36" i="24"/>
  <c r="M36" i="24"/>
  <c r="O31" i="24"/>
  <c r="M31" i="24"/>
  <c r="O26" i="24"/>
  <c r="M26" i="24"/>
  <c r="O20" i="24"/>
  <c r="M20" i="24"/>
  <c r="O17" i="24"/>
  <c r="M17" i="24"/>
  <c r="M41" i="24"/>
  <c r="O41" i="24"/>
  <c r="M39" i="24"/>
  <c r="O39" i="24"/>
  <c r="M37" i="24"/>
  <c r="O37" i="24"/>
  <c r="M35" i="24"/>
  <c r="O35" i="24"/>
  <c r="M32" i="24"/>
  <c r="O32" i="24"/>
  <c r="M30" i="24"/>
  <c r="O30" i="24"/>
  <c r="M27" i="24"/>
  <c r="O27" i="24"/>
  <c r="M24" i="24"/>
  <c r="O24" i="24"/>
  <c r="M18" i="24"/>
  <c r="O18" i="24"/>
  <c r="D19" i="22" l="1"/>
  <c r="L17" i="22" l="1"/>
  <c r="N17" i="22" s="1"/>
  <c r="O17" i="22" l="1"/>
  <c r="P17" i="22" s="1"/>
  <c r="Q17" i="22" s="1"/>
  <c r="S17" i="22" s="1"/>
  <c r="T17" i="22" s="1"/>
  <c r="U17" i="22" s="1"/>
  <c r="V17" i="22" s="1"/>
</calcChain>
</file>

<file path=xl/sharedStrings.xml><?xml version="1.0" encoding="utf-8"?>
<sst xmlns="http://schemas.openxmlformats.org/spreadsheetml/2006/main" count="373" uniqueCount="121">
  <si>
    <t>VILLE DE LOME</t>
  </si>
  <si>
    <t>REPUBLIQUE TOGOLAISE</t>
  </si>
  <si>
    <t>Etablissement Public Autonome pour l'exploitation des Marchés de Lomé : EPAM</t>
  </si>
  <si>
    <t>Travail - Liberté - Patrie</t>
  </si>
  <si>
    <t xml:space="preserve">Date d'approbation du plan de passation de marché : </t>
  </si>
  <si>
    <t xml:space="preserve">Plan original </t>
  </si>
  <si>
    <t>Revision 1</t>
  </si>
  <si>
    <t>Revision 2</t>
  </si>
  <si>
    <t>Revision 3</t>
  </si>
  <si>
    <t>FOURNITURES, TRAVAUX  ET SERVICES NON CONSULTANTS</t>
  </si>
  <si>
    <t>GENERALITES</t>
  </si>
  <si>
    <t>DOSSIERS D'APPEL D'OFFRES</t>
  </si>
  <si>
    <t>EVALUATION DES OFFRES</t>
  </si>
  <si>
    <t>EXECUTION</t>
  </si>
  <si>
    <t>Réf. No.  (1)</t>
  </si>
  <si>
    <t>Description des fournitures / travaux                                                              (2)</t>
  </si>
  <si>
    <t>Mode de passation du marché                (3)</t>
  </si>
  <si>
    <t>Montant Prévisionnel  au budget     (Francs CFA) (4)</t>
  </si>
  <si>
    <t>Examen DNCMP (Oui/non)       (5)</t>
  </si>
  <si>
    <t>Examen CCMP (Oui/non)    
   (6)</t>
  </si>
  <si>
    <t>Date de préparation DAO/DCR/BC                                    (7)</t>
  </si>
  <si>
    <t>Date de réception avis de la CCMP/DNCMP    (8)</t>
  </si>
  <si>
    <t>Date non objection du PTF              (9)</t>
  </si>
  <si>
    <t>Date d'invitation à soumissionner              (10)</t>
  </si>
  <si>
    <t>Date ouverture des offres                       (11)</t>
  </si>
  <si>
    <t>Fin évaluation                           (12)</t>
  </si>
  <si>
    <t>Date de réception avis CCMP/DNCMP              (13)</t>
  </si>
  <si>
    <t>Date non objection du PTF                          (14)</t>
  </si>
  <si>
    <t>Date prévisionnelle  de signature du contrat                   (15)</t>
  </si>
  <si>
    <t>Délai d'exécution           (16)                (en mois)</t>
  </si>
  <si>
    <t>Source de Financement    RI/RE 
(17)</t>
  </si>
  <si>
    <t>NON</t>
  </si>
  <si>
    <t>OUI</t>
  </si>
  <si>
    <t>12 mois</t>
  </si>
  <si>
    <t>FP</t>
  </si>
  <si>
    <t>DRP</t>
  </si>
  <si>
    <t>1 mois</t>
  </si>
  <si>
    <t>AOO</t>
  </si>
  <si>
    <t>4 mois</t>
  </si>
  <si>
    <t>2 mois</t>
  </si>
  <si>
    <t>TOTAL</t>
  </si>
  <si>
    <t>FP = Fonds Propres</t>
  </si>
  <si>
    <t>Lomé le …………………………………………………..</t>
  </si>
  <si>
    <t>LA DIRECTRICE GENERALE</t>
  </si>
  <si>
    <t>Somialo POTCHOLI-KADJA</t>
  </si>
  <si>
    <t xml:space="preserve">    Commissaire Principal de Police</t>
  </si>
  <si>
    <t>Achat de petits matériels et outillages mobiliers</t>
  </si>
  <si>
    <t>DC</t>
  </si>
  <si>
    <t xml:space="preserve">Achats de travaux, matériels et équipements </t>
  </si>
  <si>
    <t>Achat de matériels et accessoires informatiques</t>
  </si>
  <si>
    <t>5 mois</t>
  </si>
  <si>
    <t>03 mois</t>
  </si>
  <si>
    <t>Achat de tables, chaises, fauteuils, armoires, bureaux et étagères</t>
  </si>
  <si>
    <t>Etablissement Public Autonome pour l'exploitation des Marchés de Lomé: EPAM</t>
  </si>
  <si>
    <t>REPUBLIQUE  TOGOLAISE</t>
  </si>
  <si>
    <t>Travail  -Liberté - Patrie</t>
  </si>
  <si>
    <t>-------</t>
  </si>
  <si>
    <t>SELECTION DE CONSULTANT POUR LES PRESTATIONS INTELLECTUELLES</t>
  </si>
  <si>
    <t xml:space="preserve"> </t>
  </si>
  <si>
    <t>Réf. No.        (1)</t>
  </si>
  <si>
    <t>Description des services                                                                                 (2)</t>
  </si>
  <si>
    <t>PREPARATION ET LANCEMENT DE LA CONSULTATION</t>
  </si>
  <si>
    <t>PROPOSITIONS TECHNIQUES</t>
  </si>
  <si>
    <t>PROPOSITIONS FINANCIERES</t>
  </si>
  <si>
    <t>PROJET DE CONTRAT</t>
  </si>
  <si>
    <t>Mode de passation du marché   (3)</t>
  </si>
  <si>
    <t>Montant prévisionnel au budget  (FCFA)
(4)</t>
  </si>
  <si>
    <t>Examen DNCMP (Oui/non)   (5)</t>
  </si>
  <si>
    <t>Examen CCMP (Oui/non)
   (6)</t>
  </si>
  <si>
    <t>Date Préparat° des TDR et AMI  
 (7)</t>
  </si>
  <si>
    <t>Date avis CCMP/DNCMP sur AMI              (8)</t>
  </si>
  <si>
    <t>Date de lancement de la manifestat° (9)</t>
  </si>
  <si>
    <t>Date d'ouverture des manifestat° (10)</t>
  </si>
  <si>
    <t>Date liste restreinte et préparation DP              (11)</t>
  </si>
  <si>
    <t>Date avis CCMP/DNCMP sur DP              (12)</t>
  </si>
  <si>
    <t>Date non objection du PTF           (13)</t>
  </si>
  <si>
    <t>Date d'invitation à la soumission           (14)</t>
  </si>
  <si>
    <t>Date ouverture des proposit°         (15)</t>
  </si>
  <si>
    <t>Date Fin d'évaluation               (16)</t>
  </si>
  <si>
    <t>Date avis CCMP/DNCMP sur RPT                (17)</t>
  </si>
  <si>
    <t>Date non objection du PTF           (18)</t>
  </si>
  <si>
    <t>Date d'ouverture                      (19)</t>
  </si>
  <si>
    <t>Date Fin évaluation             (20)</t>
  </si>
  <si>
    <t>Date avis CCMP/DNCMP  sur le RTF             (21)</t>
  </si>
  <si>
    <t>Date Négociation            (22)</t>
  </si>
  <si>
    <t>Date avis du service de contrôle et du PTF        (23)</t>
  </si>
  <si>
    <t>Date prévisionnelle de signature de contrat     (24)</t>
  </si>
  <si>
    <t>Délai d'exécu-tion (mois)  (25)</t>
  </si>
  <si>
    <t>Source de financement    RI/RE
(26)</t>
  </si>
  <si>
    <t>Lomé le …………………………………</t>
  </si>
  <si>
    <t>LA DIRECTION GENERALE</t>
  </si>
  <si>
    <t xml:space="preserve">      Commissaire Principal de Police</t>
  </si>
  <si>
    <t>Etudes et conception des projets, suivi des chantiers</t>
  </si>
  <si>
    <t>Oui</t>
  </si>
  <si>
    <t>Periode couverte par le Plan de passation de marchés  : de Janvier à Décembre 2022</t>
  </si>
  <si>
    <t xml:space="preserve">Achat de matières premières et fournitures liées </t>
  </si>
  <si>
    <t>Fourniture d'entretien non stockables</t>
  </si>
  <si>
    <t>Fournitures de bureau non stockables</t>
  </si>
  <si>
    <t>Autres achat non stockables (Consommables informatiques, fournitures) non stockable)</t>
  </si>
  <si>
    <t xml:space="preserve"> Imprimés publicitaires</t>
  </si>
  <si>
    <t>Etudes topographiques</t>
  </si>
  <si>
    <t>Travaux de construction de clôtures aux marchés de  Hedzranawoe et de Dzidzénu</t>
  </si>
  <si>
    <t>Travaux d'électrification et d'éclairage complémentaire dans divers marchés de l'EPAM</t>
  </si>
  <si>
    <t>Branchement téléphonique et extension du réseau wi-fi</t>
  </si>
  <si>
    <t>Travaux d' assainissement dans divers marchés de l'EPAM</t>
  </si>
  <si>
    <t>Travaux de construction de caniveaux et pavage complémentaire au marché de Klikamé</t>
  </si>
  <si>
    <t>Achat et installation de 8 climatiseurs dans divers marchés de l'EPAM</t>
  </si>
  <si>
    <t>Travaux de carrelage et de badigeonnage des bureeaux à Agbadahonou</t>
  </si>
  <si>
    <t>Travaux de réfection des toits des magasins et aménagement de toilettes aux marché de Hédzranawoé et de Dzidzénu</t>
  </si>
  <si>
    <t>Achat d'un broyeur de papier et de deux (2) appareils scanners</t>
  </si>
  <si>
    <t>Fabrication et pose de trois (3) enseignes lumineuses à Agbadahonou, Dzidzénu et Hédzranawoé</t>
  </si>
  <si>
    <t xml:space="preserve">Travaux de construction  de hangars  dans divers marchés de l'EPAM   </t>
  </si>
  <si>
    <t xml:space="preserve">Travaux de terrassement au marché d'Attikpodji </t>
  </si>
  <si>
    <t>3 mois</t>
  </si>
  <si>
    <t>Travaux de réhabilitation des  hangars aux marchés d'Agbadahonou et Légumes et poisson à Lomé</t>
  </si>
  <si>
    <t>Travaux de  réfection des toits des gargotesau marché de la Quizaine Commerciale à Lomé</t>
  </si>
  <si>
    <t>Travaux de forage au maché de Bgossimé à Lomé</t>
  </si>
  <si>
    <t>Travaux t de badigeon de la façade pricipale et entretien de bâtiment  au marché de Hédzranawoéà Lomé</t>
  </si>
  <si>
    <t>Période couverte par le Plan de passation de marchés  : de Janvier à Décembre 2022</t>
  </si>
  <si>
    <t>Achat de carburant et lubrifiants</t>
  </si>
  <si>
    <t>Travaux d'aménagement de l'accès au marché de Klikamé par la construction d'ouvrage hydrolique et d'assainissement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</si>
</sst>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#,##0\ &quot;F&quot;"/>
    <numFmt numFmtId="166" formatCode="#,##0_ ;[Red]\-#,##0\ 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i/>
      <sz val="12"/>
      <name val="Arial Narrow"/>
      <family val="2"/>
    </font>
    <font>
      <sz val="14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u/>
      <sz val="18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3"/>
      <name val="Arial Narrow"/>
      <family val="2"/>
    </font>
    <font>
      <sz val="13"/>
      <name val="Arial Narrow"/>
      <family val="2"/>
    </font>
    <font>
      <b/>
      <sz val="20"/>
      <name val="Arial Narrow"/>
      <family val="2"/>
    </font>
    <font>
      <b/>
      <sz val="18"/>
      <name val="Arial Narrow"/>
      <family val="2"/>
    </font>
    <font>
      <b/>
      <sz val="10"/>
      <name val="Arial Narrow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i/>
      <sz val="16"/>
      <name val="Arial Narrow"/>
      <family val="2"/>
    </font>
    <font>
      <b/>
      <sz val="14"/>
      <name val="Book Antiqua"/>
      <family val="1"/>
    </font>
    <font>
      <b/>
      <sz val="18"/>
      <name val="Book Antiqua"/>
      <family val="1"/>
    </font>
    <font>
      <sz val="12"/>
      <name val="Book Antiqua"/>
      <family val="1"/>
    </font>
    <font>
      <b/>
      <i/>
      <sz val="10"/>
      <name val="Arial Narrow"/>
      <family val="2"/>
    </font>
    <font>
      <i/>
      <sz val="10"/>
      <name val="Arial Narrow"/>
      <family val="2"/>
    </font>
    <font>
      <b/>
      <sz val="12"/>
      <name val="Book Antiqua"/>
      <family val="1"/>
    </font>
    <font>
      <b/>
      <u/>
      <sz val="20"/>
      <name val="Book Antiqua"/>
      <family val="1"/>
    </font>
    <font>
      <b/>
      <u/>
      <sz val="18"/>
      <name val="Book Antiqua"/>
      <family val="1"/>
    </font>
    <font>
      <sz val="18"/>
      <name val="Arial Narrow"/>
      <family val="2"/>
    </font>
    <font>
      <sz val="14"/>
      <color theme="1"/>
      <name val="Calibri"/>
      <family val="2"/>
      <scheme val="minor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8">
    <xf numFmtId="0" fontId="0" fillId="0" borderId="0" xfId="0"/>
    <xf numFmtId="4" fontId="2" fillId="0" borderId="0" xfId="1" applyNumberFormat="1" applyFont="1" applyFill="1"/>
    <xf numFmtId="14" fontId="2" fillId="0" borderId="0" xfId="1" applyNumberFormat="1" applyFont="1" applyFill="1" applyAlignment="1">
      <alignment horizontal="center"/>
    </xf>
    <xf numFmtId="3" fontId="2" fillId="0" borderId="0" xfId="1" applyNumberFormat="1" applyFont="1" applyFill="1" applyAlignment="1">
      <alignment horizontal="center"/>
    </xf>
    <xf numFmtId="4" fontId="2" fillId="0" borderId="0" xfId="1" applyNumberFormat="1" applyFont="1" applyFill="1" applyAlignment="1">
      <alignment horizontal="center"/>
    </xf>
    <xf numFmtId="4" fontId="4" fillId="0" borderId="0" xfId="1" applyNumberFormat="1" applyFont="1" applyFill="1" applyAlignment="1">
      <alignment vertical="center"/>
    </xf>
    <xf numFmtId="4" fontId="2" fillId="0" borderId="0" xfId="1" applyNumberFormat="1" applyFont="1" applyFill="1" applyAlignment="1">
      <alignment vertical="center"/>
    </xf>
    <xf numFmtId="4" fontId="2" fillId="0" borderId="0" xfId="1" applyNumberFormat="1" applyFont="1" applyFill="1" applyAlignment="1">
      <alignment horizontal="center" vertical="center"/>
    </xf>
    <xf numFmtId="14" fontId="2" fillId="0" borderId="0" xfId="1" applyNumberFormat="1" applyFont="1" applyFill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/>
    <xf numFmtId="4" fontId="5" fillId="0" borderId="0" xfId="1" applyNumberFormat="1" applyFont="1" applyFill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5" fillId="0" borderId="0" xfId="1" applyNumberFormat="1" applyFont="1" applyFill="1" applyBorder="1" applyAlignment="1">
      <alignment horizontal="left" vertical="center"/>
    </xf>
    <xf numFmtId="4" fontId="4" fillId="0" borderId="0" xfId="1" applyNumberFormat="1" applyFont="1" applyFill="1"/>
    <xf numFmtId="4" fontId="4" fillId="0" borderId="0" xfId="1" applyNumberFormat="1" applyFont="1" applyFill="1" applyAlignment="1">
      <alignment horizontal="center"/>
    </xf>
    <xf numFmtId="14" fontId="2" fillId="0" borderId="0" xfId="1" applyNumberFormat="1" applyFont="1" applyFill="1" applyAlignment="1">
      <alignment horizontal="left"/>
    </xf>
    <xf numFmtId="14" fontId="2" fillId="0" borderId="0" xfId="1" applyNumberFormat="1" applyFont="1" applyFill="1"/>
    <xf numFmtId="4" fontId="4" fillId="2" borderId="4" xfId="1" applyNumberFormat="1" applyFont="1" applyFill="1" applyBorder="1" applyAlignment="1">
      <alignment horizontal="center" vertical="center" wrapText="1"/>
    </xf>
    <xf numFmtId="4" fontId="4" fillId="2" borderId="5" xfId="1" applyNumberFormat="1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 applyProtection="1">
      <alignment horizontal="center" vertical="center"/>
      <protection locked="0"/>
    </xf>
    <xf numFmtId="3" fontId="8" fillId="0" borderId="8" xfId="1" applyNumberFormat="1" applyFont="1" applyFill="1" applyBorder="1" applyAlignment="1">
      <alignment horizontal="left" vertical="center" wrapText="1"/>
    </xf>
    <xf numFmtId="4" fontId="9" fillId="0" borderId="8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8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10" fillId="0" borderId="8" xfId="1" applyNumberFormat="1" applyFont="1" applyFill="1" applyBorder="1" applyAlignment="1" applyProtection="1">
      <alignment horizontal="right" vertical="center"/>
      <protection locked="0"/>
    </xf>
    <xf numFmtId="164" fontId="11" fillId="0" borderId="8" xfId="1" applyNumberFormat="1" applyFont="1" applyFill="1" applyBorder="1" applyAlignment="1" applyProtection="1">
      <alignment horizontal="right" vertical="center"/>
      <protection locked="0"/>
    </xf>
    <xf numFmtId="4" fontId="11" fillId="0" borderId="8" xfId="1" applyNumberFormat="1" applyFont="1" applyFill="1" applyBorder="1" applyAlignment="1" applyProtection="1">
      <alignment horizontal="center" vertical="center"/>
      <protection locked="0"/>
    </xf>
    <xf numFmtId="14" fontId="11" fillId="0" borderId="8" xfId="1" applyNumberFormat="1" applyFont="1" applyFill="1" applyBorder="1" applyAlignment="1">
      <alignment horizontal="center" vertical="center" wrapText="1"/>
    </xf>
    <xf numFmtId="14" fontId="11" fillId="0" borderId="8" xfId="1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3" fontId="2" fillId="0" borderId="0" xfId="1" applyNumberFormat="1" applyFont="1" applyFill="1"/>
    <xf numFmtId="3" fontId="2" fillId="0" borderId="0" xfId="1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center"/>
    </xf>
    <xf numFmtId="3" fontId="4" fillId="0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/>
    </xf>
    <xf numFmtId="3" fontId="13" fillId="0" borderId="0" xfId="1" applyNumberFormat="1" applyFont="1" applyFill="1" applyAlignment="1">
      <alignment horizontal="center"/>
    </xf>
    <xf numFmtId="14" fontId="4" fillId="2" borderId="5" xfId="1" applyNumberFormat="1" applyFont="1" applyFill="1" applyBorder="1" applyAlignment="1">
      <alignment horizontal="center" vertical="center" wrapText="1"/>
    </xf>
    <xf numFmtId="14" fontId="4" fillId="2" borderId="4" xfId="1" applyNumberFormat="1" applyFont="1" applyFill="1" applyBorder="1" applyAlignment="1">
      <alignment horizontal="center" vertical="center" wrapText="1"/>
    </xf>
    <xf numFmtId="14" fontId="4" fillId="2" borderId="6" xfId="1" applyNumberFormat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left" vertical="center" wrapText="1"/>
    </xf>
    <xf numFmtId="4" fontId="8" fillId="0" borderId="8" xfId="1" applyNumberFormat="1" applyFont="1" applyFill="1" applyBorder="1" applyAlignment="1" applyProtection="1">
      <alignment vertical="center" wrapText="1"/>
      <protection locked="0"/>
    </xf>
    <xf numFmtId="14" fontId="4" fillId="2" borderId="7" xfId="1" applyNumberFormat="1" applyFont="1" applyFill="1" applyBorder="1" applyAlignment="1">
      <alignment horizontal="center" vertical="center" wrapText="1"/>
    </xf>
    <xf numFmtId="3" fontId="8" fillId="3" borderId="8" xfId="1" applyNumberFormat="1" applyFont="1" applyFill="1" applyBorder="1" applyAlignment="1" applyProtection="1">
      <alignment horizontal="center" vertical="center"/>
      <protection locked="0"/>
    </xf>
    <xf numFmtId="3" fontId="8" fillId="3" borderId="8" xfId="1" applyNumberFormat="1" applyFont="1" applyFill="1" applyBorder="1" applyAlignment="1">
      <alignment horizontal="left" vertical="center" wrapText="1"/>
    </xf>
    <xf numFmtId="4" fontId="8" fillId="3" borderId="8" xfId="1" applyNumberFormat="1" applyFont="1" applyFill="1" applyBorder="1" applyAlignment="1" applyProtection="1">
      <alignment horizontal="left" vertical="center" wrapText="1"/>
      <protection locked="0"/>
    </xf>
    <xf numFmtId="164" fontId="9" fillId="3" borderId="8" xfId="1" applyNumberFormat="1" applyFont="1" applyFill="1" applyBorder="1" applyAlignment="1" applyProtection="1">
      <alignment horizontal="right" vertical="center" wrapText="1"/>
      <protection locked="0"/>
    </xf>
    <xf numFmtId="4" fontId="8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9" fillId="3" borderId="8" xfId="1" applyNumberFormat="1" applyFont="1" applyFill="1" applyBorder="1" applyAlignment="1" applyProtection="1">
      <alignment horizontal="center" vertical="center" wrapText="1"/>
      <protection locked="0"/>
    </xf>
    <xf numFmtId="4" fontId="9" fillId="3" borderId="8" xfId="1" applyNumberFormat="1" applyFont="1" applyFill="1" applyBorder="1" applyAlignment="1" applyProtection="1">
      <alignment horizontal="center" vertical="center" wrapText="1"/>
      <protection locked="0"/>
    </xf>
    <xf numFmtId="14" fontId="9" fillId="3" borderId="8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8" xfId="1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1" applyNumberFormat="1" applyFont="1" applyFill="1"/>
    <xf numFmtId="4" fontId="2" fillId="3" borderId="0" xfId="1" applyNumberFormat="1" applyFont="1" applyFill="1" applyAlignment="1">
      <alignment horizontal="center"/>
    </xf>
    <xf numFmtId="0" fontId="8" fillId="3" borderId="8" xfId="1" applyFont="1" applyFill="1" applyBorder="1" applyAlignment="1">
      <alignment horizontal="left" vertical="center" wrapText="1"/>
    </xf>
    <xf numFmtId="164" fontId="9" fillId="0" borderId="8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14" fontId="14" fillId="0" borderId="0" xfId="1" applyNumberFormat="1" applyFont="1" applyAlignment="1">
      <alignment horizontal="center"/>
    </xf>
    <xf numFmtId="4" fontId="14" fillId="0" borderId="0" xfId="1" applyNumberFormat="1" applyFont="1" applyAlignment="1">
      <alignment horizontal="center"/>
    </xf>
    <xf numFmtId="14" fontId="14" fillId="0" borderId="0" xfId="1" applyNumberFormat="1" applyFont="1"/>
    <xf numFmtId="4" fontId="15" fillId="0" borderId="0" xfId="1" applyNumberFormat="1" applyFont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Border="1" applyAlignment="1">
      <alignment horizontal="left" vertical="center"/>
    </xf>
    <xf numFmtId="4" fontId="4" fillId="0" borderId="0" xfId="1" applyNumberFormat="1" applyFont="1" applyBorder="1" applyAlignment="1">
      <alignment horizontal="left" vertical="center"/>
    </xf>
    <xf numFmtId="14" fontId="4" fillId="0" borderId="0" xfId="1" applyNumberFormat="1" applyFont="1" applyBorder="1" applyAlignment="1">
      <alignment horizontal="left" vertical="center"/>
    </xf>
    <xf numFmtId="14" fontId="14" fillId="0" borderId="0" xfId="1" applyNumberFormat="1" applyFont="1" applyFill="1" applyBorder="1" applyAlignment="1">
      <alignment horizontal="center"/>
    </xf>
    <xf numFmtId="4" fontId="14" fillId="0" borderId="0" xfId="1" applyNumberFormat="1" applyFont="1" applyFill="1" applyBorder="1" applyAlignment="1">
      <alignment horizontal="center"/>
    </xf>
    <xf numFmtId="4" fontId="2" fillId="0" borderId="0" xfId="1" applyNumberFormat="1" applyFont="1"/>
    <xf numFmtId="4" fontId="2" fillId="0" borderId="0" xfId="1" applyNumberFormat="1" applyFont="1" applyAlignment="1">
      <alignment horizontal="center"/>
    </xf>
    <xf numFmtId="14" fontId="2" fillId="0" borderId="0" xfId="1" applyNumberFormat="1" applyFont="1" applyAlignment="1">
      <alignment horizontal="center"/>
    </xf>
    <xf numFmtId="4" fontId="5" fillId="0" borderId="0" xfId="1" applyNumberFormat="1" applyFont="1"/>
    <xf numFmtId="4" fontId="16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4" fontId="17" fillId="0" borderId="0" xfId="1" applyNumberFormat="1" applyFont="1" applyAlignment="1">
      <alignment horizontal="center"/>
    </xf>
    <xf numFmtId="14" fontId="14" fillId="0" borderId="0" xfId="1" quotePrefix="1" applyNumberFormat="1" applyFont="1" applyAlignment="1">
      <alignment horizontal="center"/>
    </xf>
    <xf numFmtId="4" fontId="2" fillId="0" borderId="0" xfId="1" applyNumberFormat="1" applyFont="1" applyAlignment="1">
      <alignment horizontal="left"/>
    </xf>
    <xf numFmtId="4" fontId="6" fillId="0" borderId="0" xfId="1" applyNumberFormat="1" applyFont="1"/>
    <xf numFmtId="14" fontId="6" fillId="0" borderId="0" xfId="1" applyNumberFormat="1" applyFont="1" applyAlignment="1">
      <alignment horizontal="center"/>
    </xf>
    <xf numFmtId="14" fontId="6" fillId="0" borderId="0" xfId="1" applyNumberFormat="1" applyFont="1"/>
    <xf numFmtId="3" fontId="18" fillId="0" borderId="0" xfId="1" applyNumberFormat="1" applyFont="1" applyBorder="1" applyAlignment="1">
      <alignment vertical="center"/>
    </xf>
    <xf numFmtId="3" fontId="19" fillId="0" borderId="0" xfId="1" applyNumberFormat="1" applyFont="1" applyBorder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 applyBorder="1" applyAlignment="1">
      <alignment horizontal="center"/>
    </xf>
    <xf numFmtId="14" fontId="20" fillId="0" borderId="0" xfId="1" applyNumberFormat="1" applyFont="1" applyFill="1" applyBorder="1" applyAlignment="1">
      <alignment horizontal="center" vertical="center" wrapText="1"/>
    </xf>
    <xf numFmtId="14" fontId="14" fillId="0" borderId="0" xfId="1" applyNumberFormat="1" applyFont="1" applyFill="1" applyBorder="1"/>
    <xf numFmtId="3" fontId="14" fillId="0" borderId="0" xfId="1" applyNumberFormat="1" applyFont="1" applyFill="1" applyBorder="1"/>
    <xf numFmtId="3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17" fillId="0" borderId="0" xfId="1" applyNumberFormat="1" applyFont="1" applyAlignment="1">
      <alignment horizontal="center"/>
    </xf>
    <xf numFmtId="3" fontId="14" fillId="0" borderId="0" xfId="1" applyNumberFormat="1" applyFont="1" applyAlignment="1">
      <alignment horizontal="center"/>
    </xf>
    <xf numFmtId="3" fontId="14" fillId="0" borderId="0" xfId="1" applyNumberFormat="1" applyFont="1"/>
    <xf numFmtId="3" fontId="14" fillId="0" borderId="0" xfId="1" applyNumberFormat="1" applyFont="1" applyAlignment="1">
      <alignment horizontal="center" vertical="center" wrapText="1"/>
    </xf>
    <xf numFmtId="3" fontId="20" fillId="0" borderId="0" xfId="1" applyNumberFormat="1" applyFont="1" applyAlignment="1">
      <alignment horizontal="center" vertical="center" wrapText="1"/>
    </xf>
    <xf numFmtId="14" fontId="14" fillId="0" borderId="0" xfId="1" applyNumberFormat="1" applyFont="1" applyAlignment="1">
      <alignment horizontal="center" vertical="center" wrapText="1"/>
    </xf>
    <xf numFmtId="3" fontId="14" fillId="0" borderId="0" xfId="1" applyNumberFormat="1" applyFont="1" applyFill="1" applyBorder="1" applyAlignment="1">
      <alignment vertical="center"/>
    </xf>
    <xf numFmtId="3" fontId="4" fillId="2" borderId="8" xfId="1" applyNumberFormat="1" applyFont="1" applyFill="1" applyBorder="1" applyAlignment="1">
      <alignment horizontal="center" vertical="center" wrapText="1"/>
    </xf>
    <xf numFmtId="14" fontId="4" fillId="2" borderId="8" xfId="1" applyNumberFormat="1" applyFont="1" applyFill="1" applyBorder="1" applyAlignment="1">
      <alignment horizontal="center" vertical="center" wrapText="1"/>
    </xf>
    <xf numFmtId="14" fontId="4" fillId="2" borderId="9" xfId="1" applyNumberFormat="1" applyFont="1" applyFill="1" applyBorder="1" applyAlignment="1">
      <alignment horizontal="center" vertical="center" wrapText="1"/>
    </xf>
    <xf numFmtId="14" fontId="4" fillId="2" borderId="10" xfId="1" applyNumberFormat="1" applyFont="1" applyFill="1" applyBorder="1" applyAlignment="1">
      <alignment horizontal="center" vertical="center" wrapText="1"/>
    </xf>
    <xf numFmtId="3" fontId="4" fillId="2" borderId="9" xfId="1" applyNumberFormat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3" fontId="14" fillId="0" borderId="0" xfId="1" applyNumberFormat="1" applyFont="1" applyAlignment="1">
      <alignment vertical="center"/>
    </xf>
    <xf numFmtId="3" fontId="21" fillId="0" borderId="8" xfId="1" applyNumberFormat="1" applyFont="1" applyFill="1" applyBorder="1" applyAlignment="1" applyProtection="1">
      <alignment horizontal="center" vertical="center" wrapText="1"/>
      <protection locked="0"/>
    </xf>
    <xf numFmtId="14" fontId="8" fillId="0" borderId="8" xfId="1" applyNumberFormat="1" applyFont="1" applyFill="1" applyBorder="1" applyAlignment="1" applyProtection="1">
      <alignment horizontal="center" vertical="center"/>
      <protection locked="0"/>
    </xf>
    <xf numFmtId="3" fontId="22" fillId="3" borderId="8" xfId="1" applyNumberFormat="1" applyFont="1" applyFill="1" applyBorder="1" applyAlignment="1">
      <alignment horizontal="center" vertical="center"/>
    </xf>
    <xf numFmtId="3" fontId="11" fillId="3" borderId="8" xfId="1" applyNumberFormat="1" applyFont="1" applyFill="1" applyBorder="1" applyAlignment="1">
      <alignment horizontal="center" vertical="center"/>
    </xf>
    <xf numFmtId="49" fontId="11" fillId="3" borderId="8" xfId="1" applyNumberFormat="1" applyFont="1" applyFill="1" applyBorder="1" applyAlignment="1">
      <alignment horizontal="center" vertical="center"/>
    </xf>
    <xf numFmtId="49" fontId="11" fillId="3" borderId="8" xfId="1" applyNumberFormat="1" applyFont="1" applyFill="1" applyBorder="1" applyAlignment="1">
      <alignment horizontal="center" vertical="center" wrapText="1"/>
    </xf>
    <xf numFmtId="14" fontId="11" fillId="3" borderId="8" xfId="1" applyNumberFormat="1" applyFont="1" applyFill="1" applyBorder="1" applyAlignment="1">
      <alignment horizontal="center" vertical="center"/>
    </xf>
    <xf numFmtId="14" fontId="11" fillId="3" borderId="8" xfId="1" applyNumberFormat="1" applyFont="1" applyFill="1" applyBorder="1" applyAlignment="1">
      <alignment horizontal="center" vertical="center" wrapText="1"/>
    </xf>
    <xf numFmtId="0" fontId="11" fillId="3" borderId="8" xfId="1" applyNumberFormat="1" applyFont="1" applyFill="1" applyBorder="1" applyAlignment="1">
      <alignment horizontal="center" vertical="center" wrapText="1"/>
    </xf>
    <xf numFmtId="3" fontId="23" fillId="0" borderId="0" xfId="1" applyNumberFormat="1" applyFont="1"/>
    <xf numFmtId="3" fontId="4" fillId="3" borderId="0" xfId="1" applyNumberFormat="1" applyFont="1" applyFill="1" applyBorder="1" applyAlignment="1" applyProtection="1">
      <alignment horizontal="center" vertical="center"/>
      <protection locked="0"/>
    </xf>
    <xf numFmtId="3" fontId="20" fillId="3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/>
    </xf>
    <xf numFmtId="49" fontId="16" fillId="3" borderId="0" xfId="1" applyNumberFormat="1" applyFont="1" applyFill="1" applyBorder="1" applyAlignment="1">
      <alignment horizontal="center" vertical="center"/>
    </xf>
    <xf numFmtId="49" fontId="16" fillId="3" borderId="0" xfId="1" applyNumberFormat="1" applyFont="1" applyFill="1" applyBorder="1" applyAlignment="1">
      <alignment horizontal="center" vertical="center" wrapText="1"/>
    </xf>
    <xf numFmtId="14" fontId="16" fillId="3" borderId="0" xfId="1" applyNumberFormat="1" applyFont="1" applyFill="1" applyBorder="1" applyAlignment="1">
      <alignment horizontal="center" vertical="center"/>
    </xf>
    <xf numFmtId="14" fontId="16" fillId="3" borderId="0" xfId="1" applyNumberFormat="1" applyFont="1" applyFill="1" applyBorder="1" applyAlignment="1">
      <alignment horizontal="center" vertical="center" wrapText="1"/>
    </xf>
    <xf numFmtId="0" fontId="16" fillId="3" borderId="0" xfId="1" applyNumberFormat="1" applyFont="1" applyFill="1" applyBorder="1" applyAlignment="1">
      <alignment horizontal="center" vertical="center" wrapText="1"/>
    </xf>
    <xf numFmtId="3" fontId="20" fillId="0" borderId="0" xfId="1" applyNumberFormat="1" applyFont="1"/>
    <xf numFmtId="3" fontId="20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3" fontId="24" fillId="0" borderId="0" xfId="1" applyNumberFormat="1" applyFont="1" applyAlignment="1">
      <alignment horizontal="left"/>
    </xf>
    <xf numFmtId="14" fontId="25" fillId="0" borderId="0" xfId="1" applyNumberFormat="1" applyFont="1" applyAlignment="1">
      <alignment horizontal="center"/>
    </xf>
    <xf numFmtId="4" fontId="25" fillId="0" borderId="0" xfId="1" applyNumberFormat="1" applyFont="1" applyAlignment="1">
      <alignment horizontal="center"/>
    </xf>
    <xf numFmtId="4" fontId="27" fillId="0" borderId="0" xfId="1" applyNumberFormat="1" applyFont="1" applyAlignment="1">
      <alignment horizontal="center"/>
    </xf>
    <xf numFmtId="3" fontId="28" fillId="0" borderId="0" xfId="1" applyNumberFormat="1" applyFont="1" applyAlignment="1">
      <alignment horizontal="center"/>
    </xf>
    <xf numFmtId="3" fontId="29" fillId="0" borderId="0" xfId="1" applyNumberFormat="1" applyFont="1" applyBorder="1" applyAlignment="1">
      <alignment horizontal="center" vertical="center" wrapText="1"/>
    </xf>
    <xf numFmtId="14" fontId="29" fillId="0" borderId="0" xfId="1" applyNumberFormat="1" applyFont="1" applyBorder="1" applyAlignment="1">
      <alignment horizontal="center" vertical="center" wrapText="1"/>
    </xf>
    <xf numFmtId="14" fontId="29" fillId="0" borderId="0" xfId="1" applyNumberFormat="1" applyFont="1" applyAlignment="1">
      <alignment horizontal="center"/>
    </xf>
    <xf numFmtId="14" fontId="29" fillId="0" borderId="0" xfId="1" applyNumberFormat="1" applyFont="1"/>
    <xf numFmtId="14" fontId="30" fillId="0" borderId="0" xfId="1" applyNumberFormat="1" applyFont="1" applyAlignment="1">
      <alignment horizontal="center"/>
    </xf>
    <xf numFmtId="3" fontId="30" fillId="0" borderId="0" xfId="1" applyNumberFormat="1" applyFont="1" applyAlignment="1">
      <alignment horizontal="center"/>
    </xf>
    <xf numFmtId="3" fontId="29" fillId="0" borderId="0" xfId="1" applyNumberFormat="1" applyFont="1"/>
    <xf numFmtId="3" fontId="24" fillId="0" borderId="0" xfId="1" applyNumberFormat="1" applyFont="1" applyAlignment="1">
      <alignment horizontal="left" vertical="center"/>
    </xf>
    <xf numFmtId="4" fontId="31" fillId="0" borderId="0" xfId="1" applyNumberFormat="1" applyFont="1" applyAlignment="1"/>
    <xf numFmtId="4" fontId="32" fillId="0" borderId="0" xfId="1" applyNumberFormat="1" applyFont="1" applyAlignment="1"/>
    <xf numFmtId="14" fontId="33" fillId="0" borderId="0" xfId="1" applyNumberFormat="1" applyFont="1"/>
    <xf numFmtId="3" fontId="8" fillId="0" borderId="8" xfId="1" applyNumberFormat="1" applyFont="1" applyFill="1" applyBorder="1" applyAlignment="1" applyProtection="1">
      <alignment horizontal="left" vertical="center" wrapText="1"/>
      <protection locked="0"/>
    </xf>
    <xf numFmtId="4" fontId="7" fillId="0" borderId="0" xfId="1" applyNumberFormat="1" applyFont="1" applyFill="1" applyAlignment="1">
      <alignment horizontal="left"/>
    </xf>
    <xf numFmtId="4" fontId="7" fillId="0" borderId="0" xfId="1" applyNumberFormat="1" applyFont="1" applyFill="1"/>
    <xf numFmtId="14" fontId="4" fillId="0" borderId="0" xfId="1" applyNumberFormat="1" applyFont="1" applyFill="1" applyBorder="1" applyAlignment="1">
      <alignment horizontal="center"/>
    </xf>
    <xf numFmtId="14" fontId="4" fillId="0" borderId="0" xfId="1" applyNumberFormat="1" applyFont="1" applyFill="1" applyAlignment="1">
      <alignment horizontal="center"/>
    </xf>
    <xf numFmtId="4" fontId="4" fillId="0" borderId="0" xfId="1" applyNumberFormat="1" applyFont="1" applyFill="1" applyBorder="1" applyAlignment="1">
      <alignment horizontal="left" vertical="center"/>
    </xf>
    <xf numFmtId="14" fontId="4" fillId="0" borderId="0" xfId="1" applyNumberFormat="1" applyFont="1" applyFill="1" applyBorder="1" applyAlignment="1">
      <alignment horizontal="left" vertical="center"/>
    </xf>
    <xf numFmtId="166" fontId="9" fillId="3" borderId="8" xfId="1" applyNumberFormat="1" applyFont="1" applyFill="1" applyBorder="1" applyAlignment="1" applyProtection="1">
      <alignment horizontal="right" vertical="center" wrapText="1"/>
      <protection locked="0"/>
    </xf>
    <xf numFmtId="4" fontId="10" fillId="0" borderId="8" xfId="1" applyNumberFormat="1" applyFont="1" applyFill="1" applyBorder="1" applyAlignment="1">
      <alignment horizontal="center" vertical="center"/>
    </xf>
    <xf numFmtId="3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8" xfId="1" applyNumberFormat="1" applyFont="1" applyFill="1" applyBorder="1" applyAlignment="1" applyProtection="1">
      <alignment horizontal="right" vertical="center" wrapText="1"/>
      <protection locked="0"/>
    </xf>
    <xf numFmtId="0" fontId="34" fillId="0" borderId="0" xfId="0" applyFont="1"/>
    <xf numFmtId="0" fontId="8" fillId="0" borderId="8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/>
    <xf numFmtId="4" fontId="7" fillId="0" borderId="0" xfId="1" applyNumberFormat="1" applyFont="1" applyFill="1" applyAlignment="1">
      <alignment horizontal="left"/>
    </xf>
    <xf numFmtId="14" fontId="4" fillId="0" borderId="0" xfId="1" applyNumberFormat="1" applyFont="1" applyFill="1" applyBorder="1" applyAlignment="1">
      <alignment horizontal="center"/>
    </xf>
    <xf numFmtId="4" fontId="4" fillId="0" borderId="0" xfId="1" applyNumberFormat="1" applyFont="1" applyFill="1" applyBorder="1" applyAlignment="1">
      <alignment horizontal="left" vertical="center"/>
    </xf>
    <xf numFmtId="14" fontId="4" fillId="0" borderId="0" xfId="1" applyNumberFormat="1" applyFont="1" applyFill="1" applyBorder="1" applyAlignment="1">
      <alignment horizontal="left" vertical="center"/>
    </xf>
    <xf numFmtId="14" fontId="4" fillId="0" borderId="0" xfId="1" applyNumberFormat="1" applyFont="1" applyFill="1" applyAlignment="1">
      <alignment horizontal="center"/>
    </xf>
    <xf numFmtId="4" fontId="10" fillId="0" borderId="8" xfId="1" applyNumberFormat="1" applyFont="1" applyFill="1" applyBorder="1" applyAlignment="1">
      <alignment horizontal="center" vertical="center"/>
    </xf>
    <xf numFmtId="14" fontId="35" fillId="0" borderId="0" xfId="1" applyNumberFormat="1" applyFont="1" applyFill="1" applyAlignment="1">
      <alignment horizontal="center"/>
    </xf>
    <xf numFmtId="3" fontId="9" fillId="0" borderId="8" xfId="1" applyNumberFormat="1" applyFont="1" applyFill="1" applyBorder="1" applyAlignment="1">
      <alignment horizontal="left" vertical="center" wrapText="1"/>
    </xf>
    <xf numFmtId="0" fontId="9" fillId="0" borderId="8" xfId="1" applyFont="1" applyFill="1" applyBorder="1" applyAlignment="1">
      <alignment horizontal="left" vertical="center" wrapText="1"/>
    </xf>
    <xf numFmtId="3" fontId="9" fillId="3" borderId="8" xfId="1" applyNumberFormat="1" applyFont="1" applyFill="1" applyBorder="1" applyAlignment="1">
      <alignment horizontal="left" vertical="center" wrapText="1"/>
    </xf>
    <xf numFmtId="4" fontId="9" fillId="3" borderId="8" xfId="1" applyNumberFormat="1" applyFont="1" applyFill="1" applyBorder="1" applyAlignment="1" applyProtection="1">
      <alignment horizontal="left" vertical="center" wrapText="1"/>
      <protection locked="0"/>
    </xf>
    <xf numFmtId="4" fontId="26" fillId="0" borderId="0" xfId="1" applyNumberFormat="1" applyFont="1" applyAlignment="1">
      <alignment horizontal="left"/>
    </xf>
    <xf numFmtId="14" fontId="14" fillId="0" borderId="0" xfId="1" applyNumberFormat="1" applyFont="1" applyAlignment="1">
      <alignment horizontal="center"/>
    </xf>
    <xf numFmtId="14" fontId="14" fillId="0" borderId="0" xfId="1" applyNumberFormat="1" applyFont="1" applyFill="1" applyBorder="1" applyAlignment="1">
      <alignment horizontal="center"/>
    </xf>
    <xf numFmtId="3" fontId="22" fillId="3" borderId="8" xfId="1" applyNumberFormat="1" applyFont="1" applyFill="1" applyBorder="1" applyAlignment="1" applyProtection="1">
      <alignment horizontal="center" vertical="center"/>
      <protection locked="0"/>
    </xf>
    <xf numFmtId="4" fontId="25" fillId="0" borderId="0" xfId="1" applyNumberFormat="1" applyFont="1" applyAlignment="1">
      <alignment horizontal="left"/>
    </xf>
    <xf numFmtId="4" fontId="4" fillId="0" borderId="0" xfId="1" applyNumberFormat="1" applyFont="1" applyBorder="1" applyAlignment="1">
      <alignment horizontal="left" vertical="center"/>
    </xf>
    <xf numFmtId="4" fontId="4" fillId="0" borderId="0" xfId="1" applyNumberFormat="1" applyFont="1" applyFill="1" applyAlignment="1">
      <alignment horizontal="left"/>
    </xf>
    <xf numFmtId="3" fontId="4" fillId="2" borderId="8" xfId="1" applyNumberFormat="1" applyFont="1" applyFill="1" applyBorder="1" applyAlignment="1">
      <alignment horizontal="center" vertical="center" wrapText="1"/>
    </xf>
    <xf numFmtId="3" fontId="4" fillId="2" borderId="8" xfId="1" applyNumberFormat="1" applyFont="1" applyFill="1" applyBorder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2" borderId="8" xfId="1" applyNumberFormat="1" applyFont="1" applyFill="1" applyBorder="1" applyAlignment="1">
      <alignment horizontal="center" vertical="center"/>
    </xf>
    <xf numFmtId="14" fontId="4" fillId="2" borderId="2" xfId="1" applyNumberFormat="1" applyFont="1" applyFill="1" applyBorder="1" applyAlignment="1">
      <alignment horizontal="center" vertical="center"/>
    </xf>
    <xf numFmtId="14" fontId="4" fillId="2" borderId="3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4" fontId="5" fillId="0" borderId="0" xfId="1" applyNumberFormat="1" applyFont="1" applyAlignment="1">
      <alignment horizontal="left"/>
    </xf>
    <xf numFmtId="14" fontId="6" fillId="0" borderId="0" xfId="1" applyNumberFormat="1" applyFont="1" applyFill="1" applyAlignment="1">
      <alignment horizontal="center"/>
    </xf>
    <xf numFmtId="4" fontId="3" fillId="0" borderId="0" xfId="1" applyNumberFormat="1" applyFont="1" applyFill="1" applyAlignment="1">
      <alignment horizontal="left"/>
    </xf>
    <xf numFmtId="4" fontId="4" fillId="2" borderId="1" xfId="1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14" fontId="4" fillId="2" borderId="1" xfId="1" applyNumberFormat="1" applyFont="1" applyFill="1" applyBorder="1" applyAlignment="1">
      <alignment horizontal="center"/>
    </xf>
    <xf numFmtId="14" fontId="4" fillId="2" borderId="2" xfId="1" applyNumberFormat="1" applyFont="1" applyFill="1" applyBorder="1" applyAlignment="1">
      <alignment horizontal="center"/>
    </xf>
    <xf numFmtId="14" fontId="4" fillId="2" borderId="3" xfId="1" applyNumberFormat="1" applyFont="1" applyFill="1" applyBorder="1" applyAlignment="1">
      <alignment horizontal="center"/>
    </xf>
    <xf numFmtId="4" fontId="10" fillId="0" borderId="11" xfId="1" applyNumberFormat="1" applyFont="1" applyFill="1" applyBorder="1" applyAlignment="1">
      <alignment horizontal="center" vertical="center"/>
    </xf>
    <xf numFmtId="4" fontId="10" fillId="0" borderId="12" xfId="1" applyNumberFormat="1" applyFont="1" applyFill="1" applyBorder="1" applyAlignment="1">
      <alignment horizontal="center" vertical="center"/>
    </xf>
    <xf numFmtId="14" fontId="4" fillId="0" borderId="0" xfId="1" applyNumberFormat="1" applyFont="1" applyFill="1" applyAlignment="1">
      <alignment horizontal="left"/>
    </xf>
    <xf numFmtId="14" fontId="5" fillId="0" borderId="0" xfId="1" applyNumberFormat="1" applyFont="1" applyFill="1" applyAlignment="1">
      <alignment horizontal="left"/>
    </xf>
    <xf numFmtId="4" fontId="5" fillId="0" borderId="0" xfId="1" applyNumberFormat="1" applyFont="1" applyFill="1" applyAlignment="1">
      <alignment horizontal="left"/>
    </xf>
    <xf numFmtId="4" fontId="7" fillId="0" borderId="0" xfId="1" applyNumberFormat="1" applyFont="1" applyFill="1"/>
    <xf numFmtId="14" fontId="12" fillId="0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left"/>
    </xf>
    <xf numFmtId="14" fontId="4" fillId="0" borderId="0" xfId="1" applyNumberFormat="1" applyFont="1" applyFill="1" applyBorder="1" applyAlignment="1">
      <alignment horizontal="center"/>
    </xf>
    <xf numFmtId="4" fontId="4" fillId="0" borderId="0" xfId="1" applyNumberFormat="1" applyFont="1" applyFill="1" applyBorder="1" applyAlignment="1">
      <alignment horizontal="left" vertical="center"/>
    </xf>
    <xf numFmtId="14" fontId="4" fillId="0" borderId="0" xfId="1" applyNumberFormat="1" applyFont="1" applyFill="1" applyBorder="1" applyAlignment="1">
      <alignment horizontal="left" vertical="center"/>
    </xf>
    <xf numFmtId="14" fontId="4" fillId="0" borderId="0" xfId="1" applyNumberFormat="1" applyFont="1" applyFill="1" applyAlignment="1">
      <alignment horizontal="center"/>
    </xf>
  </cellXfs>
  <cellStyles count="4">
    <cellStyle name="Normal" xfId="0" builtinId="0"/>
    <cellStyle name="Normal 10" xfId="2"/>
    <cellStyle name="Normal 2 2" xfId="3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opLeftCell="A7" zoomScale="64" zoomScaleNormal="64" workbookViewId="0">
      <selection activeCell="L8" sqref="L8"/>
    </sheetView>
  </sheetViews>
  <sheetFormatPr baseColWidth="10" defaultRowHeight="15" x14ac:dyDescent="0.25"/>
  <cols>
    <col min="1" max="1" width="5.28515625" customWidth="1"/>
    <col min="2" max="2" width="15.85546875" customWidth="1"/>
    <col min="3" max="3" width="10.140625" customWidth="1"/>
    <col min="4" max="4" width="17.140625" customWidth="1"/>
    <col min="7" max="7" width="11.28515625" customWidth="1"/>
    <col min="8" max="8" width="11" customWidth="1"/>
    <col min="9" max="9" width="14.85546875" customWidth="1"/>
    <col min="10" max="10" width="16.140625" customWidth="1"/>
    <col min="11" max="11" width="15.42578125" customWidth="1"/>
    <col min="12" max="12" width="16.28515625" customWidth="1"/>
    <col min="13" max="13" width="11.42578125" customWidth="1"/>
    <col min="14" max="14" width="15.85546875" customWidth="1"/>
    <col min="15" max="17" width="15.28515625" bestFit="1" customWidth="1"/>
    <col min="19" max="22" width="15.28515625" bestFit="1" customWidth="1"/>
    <col min="24" max="24" width="17.28515625" customWidth="1"/>
  </cols>
  <sheetData>
    <row r="1" spans="1:27" ht="18" x14ac:dyDescent="0.25">
      <c r="A1" s="59" t="s">
        <v>0</v>
      </c>
      <c r="B1" s="60"/>
      <c r="C1" s="60"/>
      <c r="D1" s="60"/>
      <c r="E1" s="61"/>
      <c r="F1" s="61"/>
      <c r="G1" s="61"/>
      <c r="H1" s="61"/>
      <c r="I1" s="61"/>
      <c r="J1" s="61"/>
      <c r="K1" s="62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4"/>
      <c r="Z1" s="64"/>
      <c r="AA1" s="64"/>
    </row>
    <row r="2" spans="1:27" ht="15.75" x14ac:dyDescent="0.25">
      <c r="A2" s="60"/>
      <c r="B2" s="60"/>
      <c r="C2" s="60"/>
      <c r="D2" s="177"/>
      <c r="E2" s="177"/>
      <c r="F2" s="177"/>
      <c r="G2" s="177"/>
      <c r="H2" s="177"/>
      <c r="I2" s="177"/>
      <c r="J2" s="177"/>
      <c r="K2" s="177"/>
      <c r="L2" s="63"/>
      <c r="M2" s="63"/>
      <c r="N2" s="63"/>
      <c r="O2" s="63"/>
      <c r="P2" s="63"/>
      <c r="Q2" s="63"/>
      <c r="R2" s="63"/>
      <c r="S2" s="63"/>
      <c r="T2" s="63"/>
      <c r="U2" s="65"/>
      <c r="V2" s="63"/>
      <c r="W2" s="63"/>
      <c r="X2" s="63"/>
      <c r="Y2" s="64"/>
      <c r="Z2" s="64"/>
      <c r="AA2" s="64"/>
    </row>
    <row r="3" spans="1:27" ht="20.25" x14ac:dyDescent="0.25">
      <c r="A3" s="66" t="s">
        <v>53</v>
      </c>
      <c r="B3" s="67"/>
      <c r="C3" s="67"/>
      <c r="D3" s="68"/>
      <c r="E3" s="69"/>
      <c r="F3" s="69"/>
      <c r="G3" s="69"/>
      <c r="H3" s="69"/>
      <c r="I3" s="69"/>
      <c r="J3" s="69"/>
      <c r="K3" s="70"/>
      <c r="L3" s="71"/>
      <c r="M3" s="71"/>
      <c r="N3" s="71"/>
      <c r="O3" s="71"/>
      <c r="P3" s="71"/>
      <c r="Q3" s="71"/>
      <c r="R3" s="71"/>
      <c r="S3" s="71"/>
      <c r="T3" s="173"/>
      <c r="U3" s="173"/>
      <c r="V3" s="173"/>
      <c r="W3" s="173" t="s">
        <v>54</v>
      </c>
      <c r="X3" s="173"/>
      <c r="Y3" s="173"/>
      <c r="Z3" s="72"/>
      <c r="AA3" s="72"/>
    </row>
    <row r="4" spans="1:27" ht="15.75" x14ac:dyDescent="0.25">
      <c r="A4" s="73"/>
      <c r="B4" s="73"/>
      <c r="C4" s="73"/>
      <c r="D4" s="73"/>
      <c r="E4" s="73"/>
      <c r="F4" s="73"/>
      <c r="G4" s="74"/>
      <c r="H4" s="178"/>
      <c r="I4" s="178"/>
      <c r="J4" s="74"/>
      <c r="K4" s="75"/>
      <c r="L4" s="71"/>
      <c r="M4" s="71"/>
      <c r="N4" s="71"/>
      <c r="O4" s="71"/>
      <c r="P4" s="71"/>
      <c r="Q4" s="71"/>
      <c r="R4" s="71"/>
      <c r="S4" s="71"/>
      <c r="T4" s="71"/>
      <c r="U4" s="63"/>
      <c r="V4" s="71"/>
      <c r="W4" s="71"/>
      <c r="X4" s="71"/>
      <c r="Y4" s="72"/>
      <c r="Z4" s="72"/>
      <c r="AA4" s="72"/>
    </row>
    <row r="5" spans="1:27" ht="18.75" x14ac:dyDescent="0.3">
      <c r="A5" s="76" t="s">
        <v>4</v>
      </c>
      <c r="B5" s="73"/>
      <c r="C5" s="73"/>
      <c r="D5" s="73"/>
      <c r="E5" s="73"/>
      <c r="F5" s="77" t="s">
        <v>5</v>
      </c>
      <c r="G5" s="78"/>
      <c r="H5" s="74"/>
      <c r="I5" s="78"/>
      <c r="J5" s="74"/>
      <c r="K5" s="181">
        <v>44585</v>
      </c>
      <c r="L5" s="181"/>
      <c r="M5" s="63"/>
      <c r="N5" s="63"/>
      <c r="O5" s="63"/>
      <c r="P5" s="63"/>
      <c r="Q5" s="63"/>
      <c r="R5" s="63"/>
      <c r="S5" s="63"/>
      <c r="T5" s="174"/>
      <c r="U5" s="174"/>
      <c r="V5" s="174"/>
      <c r="W5" s="174" t="s">
        <v>55</v>
      </c>
      <c r="X5" s="174"/>
      <c r="Y5" s="174"/>
      <c r="Z5" s="64"/>
      <c r="AA5" s="64"/>
    </row>
    <row r="6" spans="1:27" ht="18.75" x14ac:dyDescent="0.3">
      <c r="A6" s="73"/>
      <c r="B6" s="74"/>
      <c r="C6" s="74"/>
      <c r="D6" s="74"/>
      <c r="E6" s="79"/>
      <c r="F6" s="80" t="s">
        <v>6</v>
      </c>
      <c r="G6" s="78"/>
      <c r="H6" s="74"/>
      <c r="I6" s="80"/>
      <c r="J6" s="64"/>
      <c r="K6" s="181"/>
      <c r="L6" s="181"/>
      <c r="M6" s="63"/>
      <c r="N6" s="63"/>
      <c r="O6" s="63"/>
      <c r="P6" s="63"/>
      <c r="Q6" s="63"/>
      <c r="R6" s="63"/>
      <c r="S6" s="63"/>
      <c r="T6" s="63"/>
      <c r="U6" s="81"/>
      <c r="V6" s="81"/>
      <c r="W6" s="81"/>
      <c r="X6" s="81" t="s">
        <v>56</v>
      </c>
      <c r="Y6" s="64"/>
      <c r="Z6" s="64"/>
      <c r="AA6" s="64"/>
    </row>
    <row r="7" spans="1:27" ht="18.75" x14ac:dyDescent="0.3">
      <c r="A7" s="73"/>
      <c r="B7" s="74"/>
      <c r="C7" s="74"/>
      <c r="D7" s="74"/>
      <c r="E7" s="79"/>
      <c r="F7" s="80" t="s">
        <v>7</v>
      </c>
      <c r="G7" s="78"/>
      <c r="H7" s="74"/>
      <c r="I7" s="80"/>
      <c r="J7" s="64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4"/>
      <c r="Z7" s="64"/>
      <c r="AA7" s="64"/>
    </row>
    <row r="8" spans="1:27" ht="18.75" x14ac:dyDescent="0.3">
      <c r="A8" s="73"/>
      <c r="B8" s="74"/>
      <c r="C8" s="74"/>
      <c r="D8" s="74"/>
      <c r="E8" s="79"/>
      <c r="F8" s="80" t="s">
        <v>8</v>
      </c>
      <c r="G8" s="82"/>
      <c r="H8" s="74"/>
      <c r="I8" s="80"/>
      <c r="J8" s="64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4"/>
      <c r="Z8" s="64"/>
      <c r="AA8" s="64"/>
    </row>
    <row r="9" spans="1:27" ht="17.25" x14ac:dyDescent="0.3">
      <c r="A9" s="73"/>
      <c r="B9" s="74"/>
      <c r="C9" s="74"/>
      <c r="D9" s="74"/>
      <c r="E9" s="74"/>
      <c r="F9" s="74"/>
      <c r="G9" s="74"/>
      <c r="H9" s="74"/>
      <c r="I9" s="80"/>
      <c r="J9" s="64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/>
      <c r="Z9" s="64"/>
      <c r="AA9" s="64"/>
    </row>
    <row r="10" spans="1:27" ht="18.75" customHeight="1" x14ac:dyDescent="0.25">
      <c r="A10" s="187" t="s">
        <v>118</v>
      </c>
      <c r="B10" s="187"/>
      <c r="C10" s="187"/>
      <c r="D10" s="187"/>
      <c r="E10" s="187"/>
      <c r="F10" s="187"/>
      <c r="G10" s="187"/>
      <c r="H10" s="187"/>
      <c r="I10" s="187"/>
      <c r="J10" s="64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4"/>
      <c r="Z10" s="64"/>
      <c r="AA10" s="64"/>
    </row>
    <row r="11" spans="1:27" ht="18.75" x14ac:dyDescent="0.3">
      <c r="A11" s="73"/>
      <c r="B11" s="74"/>
      <c r="C11" s="74"/>
      <c r="D11" s="74"/>
      <c r="E11" s="74"/>
      <c r="F11" s="74"/>
      <c r="G11" s="74"/>
      <c r="H11" s="74"/>
      <c r="I11" s="80"/>
      <c r="J11" s="79"/>
      <c r="K11" s="84"/>
      <c r="L11" s="84"/>
      <c r="M11" s="84"/>
      <c r="N11" s="84"/>
      <c r="O11" s="84"/>
      <c r="P11" s="85"/>
      <c r="Q11" s="85"/>
      <c r="R11" s="85"/>
      <c r="S11" s="85"/>
      <c r="T11" s="85"/>
      <c r="U11" s="85"/>
      <c r="V11" s="85"/>
      <c r="W11" s="85"/>
      <c r="X11" s="85"/>
      <c r="Y11" s="83"/>
      <c r="Z11" s="83"/>
      <c r="AA11" s="83"/>
    </row>
    <row r="12" spans="1:27" ht="25.5" x14ac:dyDescent="0.3">
      <c r="A12" s="86" t="s">
        <v>57</v>
      </c>
      <c r="B12" s="87"/>
      <c r="C12" s="87"/>
      <c r="D12" s="87"/>
      <c r="E12" s="88"/>
      <c r="F12" s="88"/>
      <c r="G12" s="10"/>
      <c r="H12" s="10"/>
      <c r="I12" s="89"/>
      <c r="J12" s="90"/>
      <c r="K12" s="71"/>
      <c r="L12" s="91"/>
      <c r="M12" s="91"/>
      <c r="N12" s="91" t="s">
        <v>58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3"/>
      <c r="Z12" s="93"/>
      <c r="AA12" s="93"/>
    </row>
    <row r="13" spans="1:27" ht="17.25" x14ac:dyDescent="0.3">
      <c r="A13" s="94"/>
      <c r="B13" s="95"/>
      <c r="C13" s="95"/>
      <c r="D13" s="95"/>
      <c r="E13" s="95"/>
      <c r="F13" s="95"/>
      <c r="G13" s="95"/>
      <c r="H13" s="95"/>
      <c r="I13" s="96"/>
      <c r="J13" s="97"/>
      <c r="K13" s="63"/>
      <c r="L13" s="63"/>
      <c r="M13" s="63"/>
      <c r="N13" s="63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98"/>
      <c r="Z13" s="98"/>
      <c r="AA13" s="98"/>
    </row>
    <row r="14" spans="1:27" ht="15.75" thickBot="1" x14ac:dyDescent="0.3">
      <c r="A14" s="99"/>
      <c r="B14" s="100"/>
      <c r="C14" s="100"/>
      <c r="D14" s="100"/>
      <c r="E14" s="100"/>
      <c r="F14" s="100"/>
      <c r="G14" s="99"/>
      <c r="H14" s="99"/>
      <c r="I14" s="99"/>
      <c r="J14" s="99"/>
      <c r="K14" s="101"/>
      <c r="L14" s="101"/>
      <c r="M14" s="101"/>
      <c r="N14" s="101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98"/>
      <c r="Z14" s="98"/>
      <c r="AA14" s="98"/>
    </row>
    <row r="15" spans="1:27" ht="17.25" thickTop="1" thickBot="1" x14ac:dyDescent="0.3">
      <c r="A15" s="179" t="s">
        <v>59</v>
      </c>
      <c r="B15" s="179" t="s">
        <v>60</v>
      </c>
      <c r="C15" s="180" t="s">
        <v>10</v>
      </c>
      <c r="D15" s="180"/>
      <c r="E15" s="180"/>
      <c r="F15" s="180"/>
      <c r="G15" s="180" t="s">
        <v>61</v>
      </c>
      <c r="H15" s="180"/>
      <c r="I15" s="180"/>
      <c r="J15" s="180"/>
      <c r="K15" s="180"/>
      <c r="L15" s="180"/>
      <c r="M15" s="180"/>
      <c r="N15" s="180"/>
      <c r="O15" s="182" t="s">
        <v>62</v>
      </c>
      <c r="P15" s="182"/>
      <c r="Q15" s="182"/>
      <c r="R15" s="182"/>
      <c r="S15" s="182" t="s">
        <v>63</v>
      </c>
      <c r="T15" s="182"/>
      <c r="U15" s="182"/>
      <c r="V15" s="183" t="s">
        <v>64</v>
      </c>
      <c r="W15" s="183"/>
      <c r="X15" s="184"/>
      <c r="Y15" s="185" t="s">
        <v>13</v>
      </c>
      <c r="Z15" s="186"/>
      <c r="AA15" s="102"/>
    </row>
    <row r="16" spans="1:27" ht="115.5" customHeight="1" thickTop="1" x14ac:dyDescent="0.25">
      <c r="A16" s="179"/>
      <c r="B16" s="179"/>
      <c r="C16" s="103" t="s">
        <v>65</v>
      </c>
      <c r="D16" s="103" t="s">
        <v>66</v>
      </c>
      <c r="E16" s="103" t="s">
        <v>67</v>
      </c>
      <c r="F16" s="103" t="s">
        <v>68</v>
      </c>
      <c r="G16" s="103" t="s">
        <v>69</v>
      </c>
      <c r="H16" s="103" t="s">
        <v>70</v>
      </c>
      <c r="I16" s="103" t="s">
        <v>71</v>
      </c>
      <c r="J16" s="103" t="s">
        <v>72</v>
      </c>
      <c r="K16" s="104" t="s">
        <v>73</v>
      </c>
      <c r="L16" s="104" t="s">
        <v>74</v>
      </c>
      <c r="M16" s="104" t="s">
        <v>75</v>
      </c>
      <c r="N16" s="104" t="s">
        <v>76</v>
      </c>
      <c r="O16" s="104" t="s">
        <v>77</v>
      </c>
      <c r="P16" s="104" t="s">
        <v>78</v>
      </c>
      <c r="Q16" s="104" t="s">
        <v>79</v>
      </c>
      <c r="R16" s="104" t="s">
        <v>80</v>
      </c>
      <c r="S16" s="104" t="s">
        <v>81</v>
      </c>
      <c r="T16" s="104" t="s">
        <v>82</v>
      </c>
      <c r="U16" s="104" t="s">
        <v>83</v>
      </c>
      <c r="V16" s="105" t="s">
        <v>84</v>
      </c>
      <c r="W16" s="106" t="s">
        <v>85</v>
      </c>
      <c r="X16" s="42" t="s">
        <v>86</v>
      </c>
      <c r="Y16" s="107" t="s">
        <v>87</v>
      </c>
      <c r="Z16" s="108" t="s">
        <v>88</v>
      </c>
      <c r="AA16" s="109"/>
    </row>
    <row r="17" spans="1:27" ht="90" x14ac:dyDescent="0.3">
      <c r="A17" s="110">
        <v>1</v>
      </c>
      <c r="B17" s="147" t="s">
        <v>92</v>
      </c>
      <c r="C17" s="156" t="s">
        <v>47</v>
      </c>
      <c r="D17" s="157">
        <v>8500000</v>
      </c>
      <c r="E17" s="156" t="s">
        <v>31</v>
      </c>
      <c r="F17" s="156" t="s">
        <v>32</v>
      </c>
      <c r="G17" s="111"/>
      <c r="H17" s="111"/>
      <c r="I17" s="111">
        <v>44593</v>
      </c>
      <c r="J17" s="111">
        <v>44600</v>
      </c>
      <c r="K17" s="111">
        <v>44603</v>
      </c>
      <c r="L17" s="111">
        <f>K17+7</f>
        <v>44610</v>
      </c>
      <c r="M17" s="158"/>
      <c r="N17" s="111">
        <f>L17+7</f>
        <v>44617</v>
      </c>
      <c r="O17" s="111">
        <f>N17+7</f>
        <v>44624</v>
      </c>
      <c r="P17" s="111">
        <f>O17+4</f>
        <v>44628</v>
      </c>
      <c r="Q17" s="111">
        <f>P17+7</f>
        <v>44635</v>
      </c>
      <c r="R17" s="111"/>
      <c r="S17" s="111">
        <f>Q17+7</f>
        <v>44642</v>
      </c>
      <c r="T17" s="111">
        <f>S17+3</f>
        <v>44645</v>
      </c>
      <c r="U17" s="111">
        <f>T17+7</f>
        <v>44652</v>
      </c>
      <c r="V17" s="111">
        <f>U17+7</f>
        <v>44659</v>
      </c>
      <c r="W17" s="111"/>
      <c r="X17" s="111">
        <f>V17+21</f>
        <v>44680</v>
      </c>
      <c r="Y17" s="159" t="s">
        <v>33</v>
      </c>
      <c r="Z17" s="111" t="s">
        <v>34</v>
      </c>
      <c r="AA17" s="109"/>
    </row>
    <row r="18" spans="1:27" ht="54" x14ac:dyDescent="0.3">
      <c r="A18" s="110">
        <v>2</v>
      </c>
      <c r="B18" s="147" t="s">
        <v>100</v>
      </c>
      <c r="C18" s="156" t="s">
        <v>35</v>
      </c>
      <c r="D18" s="157">
        <v>18000000</v>
      </c>
      <c r="E18" s="156" t="s">
        <v>31</v>
      </c>
      <c r="F18" s="156" t="s">
        <v>32</v>
      </c>
      <c r="G18" s="111"/>
      <c r="H18" s="111"/>
      <c r="I18" s="111">
        <v>44630</v>
      </c>
      <c r="J18" s="111">
        <v>44637</v>
      </c>
      <c r="K18" s="111">
        <v>44641</v>
      </c>
      <c r="L18" s="111">
        <f>K18+7</f>
        <v>44648</v>
      </c>
      <c r="M18" s="158"/>
      <c r="N18" s="111">
        <f>L18+7</f>
        <v>44655</v>
      </c>
      <c r="O18" s="111">
        <f>N18+7</f>
        <v>44662</v>
      </c>
      <c r="P18" s="111">
        <f>O18+4</f>
        <v>44666</v>
      </c>
      <c r="Q18" s="111">
        <f>P18+7</f>
        <v>44673</v>
      </c>
      <c r="R18" s="111"/>
      <c r="S18" s="111">
        <f>Q18+7</f>
        <v>44680</v>
      </c>
      <c r="T18" s="111">
        <f>S18+3+1</f>
        <v>44684</v>
      </c>
      <c r="U18" s="111">
        <f>T18+7</f>
        <v>44691</v>
      </c>
      <c r="V18" s="111">
        <f>U18+7</f>
        <v>44698</v>
      </c>
      <c r="W18" s="111"/>
      <c r="X18" s="111">
        <f>V18+21</f>
        <v>44719</v>
      </c>
      <c r="Y18" s="159" t="s">
        <v>38</v>
      </c>
      <c r="Z18" s="111" t="s">
        <v>34</v>
      </c>
      <c r="AA18" s="109"/>
    </row>
    <row r="19" spans="1:27" ht="20.25" x14ac:dyDescent="0.25">
      <c r="A19" s="175" t="s">
        <v>40</v>
      </c>
      <c r="B19" s="175"/>
      <c r="C19" s="112"/>
      <c r="D19" s="112">
        <f>SUM(D17:D18)</f>
        <v>26500000</v>
      </c>
      <c r="E19" s="113"/>
      <c r="F19" s="113"/>
      <c r="G19" s="114"/>
      <c r="H19" s="114"/>
      <c r="I19" s="114"/>
      <c r="J19" s="115"/>
      <c r="K19" s="116"/>
      <c r="L19" s="116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8"/>
      <c r="Z19" s="115"/>
      <c r="AA19" s="119"/>
    </row>
    <row r="20" spans="1:27" ht="17.25" x14ac:dyDescent="0.25">
      <c r="A20" s="120"/>
      <c r="B20" s="120"/>
      <c r="C20" s="121"/>
      <c r="D20" s="122"/>
      <c r="E20" s="122"/>
      <c r="F20" s="122"/>
      <c r="G20" s="123"/>
      <c r="H20" s="123"/>
      <c r="I20" s="123"/>
      <c r="J20" s="124"/>
      <c r="K20" s="125"/>
      <c r="L20" s="125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7"/>
      <c r="Z20" s="124"/>
      <c r="AA20" s="128"/>
    </row>
    <row r="21" spans="1:27" ht="15.75" x14ac:dyDescent="0.25">
      <c r="A21" s="98"/>
      <c r="B21" s="129"/>
      <c r="C21" s="129"/>
      <c r="D21" s="129"/>
      <c r="E21" s="129"/>
      <c r="F21" s="130"/>
      <c r="G21" s="97"/>
      <c r="H21" s="97"/>
      <c r="I21" s="97"/>
      <c r="J21" s="97"/>
      <c r="K21" s="63"/>
      <c r="L21" s="63"/>
      <c r="M21" s="63"/>
      <c r="N21" s="63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98"/>
      <c r="Z21" s="98"/>
      <c r="AA21" s="98"/>
    </row>
    <row r="22" spans="1:27" ht="20.25" x14ac:dyDescent="0.3">
      <c r="A22" s="131"/>
      <c r="B22" s="73" t="s">
        <v>41</v>
      </c>
      <c r="C22" s="129"/>
      <c r="D22" s="129"/>
      <c r="E22" s="129"/>
      <c r="F22" s="130"/>
      <c r="G22" s="97"/>
      <c r="H22" s="97"/>
      <c r="I22" s="97"/>
      <c r="J22" s="97"/>
      <c r="K22" s="63"/>
      <c r="L22" s="63"/>
      <c r="M22" s="63"/>
      <c r="N22" s="63"/>
      <c r="O22" s="65"/>
      <c r="P22" s="65"/>
      <c r="Q22" s="65"/>
      <c r="R22" s="65"/>
      <c r="S22" s="65"/>
      <c r="T22" s="65"/>
      <c r="U22" s="65"/>
      <c r="V22" s="176" t="s">
        <v>89</v>
      </c>
      <c r="W22" s="176"/>
      <c r="X22" s="176"/>
      <c r="Y22" s="176"/>
      <c r="Z22" s="176"/>
      <c r="AA22" s="98"/>
    </row>
    <row r="23" spans="1:27" ht="23.25" x14ac:dyDescent="0.35">
      <c r="A23" s="131"/>
      <c r="B23" s="131"/>
      <c r="C23" s="129"/>
      <c r="D23" s="129"/>
      <c r="E23" s="129"/>
      <c r="F23" s="130"/>
      <c r="G23" s="97"/>
      <c r="H23" s="97"/>
      <c r="I23" s="97"/>
      <c r="J23" s="97"/>
      <c r="K23" s="63"/>
      <c r="L23" s="63"/>
      <c r="M23" s="63"/>
      <c r="N23" s="63"/>
      <c r="O23" s="65"/>
      <c r="P23" s="65"/>
      <c r="Q23" s="65"/>
      <c r="R23" s="65"/>
      <c r="S23" s="65"/>
      <c r="T23" s="65"/>
      <c r="U23" s="65"/>
      <c r="V23" s="172" t="s">
        <v>90</v>
      </c>
      <c r="W23" s="172"/>
      <c r="X23" s="172"/>
      <c r="Y23" s="172"/>
      <c r="Z23" s="172"/>
      <c r="AA23" s="172"/>
    </row>
    <row r="24" spans="1:27" ht="20.25" x14ac:dyDescent="0.3">
      <c r="A24" s="131"/>
      <c r="B24" s="131"/>
      <c r="C24" s="129"/>
      <c r="D24" s="129"/>
      <c r="E24" s="129"/>
      <c r="F24" s="130"/>
      <c r="G24" s="97"/>
      <c r="H24" s="97"/>
      <c r="I24" s="97"/>
      <c r="J24" s="97"/>
      <c r="K24" s="63"/>
      <c r="L24" s="63"/>
      <c r="M24" s="63"/>
      <c r="N24" s="63"/>
      <c r="O24" s="65"/>
      <c r="P24" s="65"/>
      <c r="Q24" s="65"/>
      <c r="R24" s="65"/>
      <c r="S24" s="65"/>
      <c r="T24" s="65"/>
      <c r="U24" s="65"/>
      <c r="V24" s="65"/>
      <c r="W24" s="132"/>
      <c r="X24" s="132"/>
      <c r="Y24" s="133"/>
      <c r="Z24" s="134"/>
      <c r="AA24" s="98"/>
    </row>
    <row r="25" spans="1:27" ht="20.25" x14ac:dyDescent="0.3">
      <c r="A25" s="131"/>
      <c r="B25" s="131"/>
      <c r="C25" s="129"/>
      <c r="D25" s="129"/>
      <c r="E25" s="129"/>
      <c r="F25" s="130"/>
      <c r="G25" s="97"/>
      <c r="H25" s="97"/>
      <c r="I25" s="97"/>
      <c r="J25" s="97"/>
      <c r="K25" s="63"/>
      <c r="L25" s="63"/>
      <c r="M25" s="63"/>
      <c r="N25" s="63"/>
      <c r="O25" s="65"/>
      <c r="P25" s="65"/>
      <c r="Q25" s="65"/>
      <c r="R25" s="65"/>
      <c r="S25" s="65"/>
      <c r="T25" s="65"/>
      <c r="U25" s="65"/>
      <c r="V25" s="65"/>
      <c r="W25" s="132"/>
      <c r="X25" s="132"/>
      <c r="Y25" s="133"/>
      <c r="Z25" s="134"/>
      <c r="AA25" s="98"/>
    </row>
    <row r="26" spans="1:27" ht="20.25" x14ac:dyDescent="0.3">
      <c r="A26" s="131"/>
      <c r="B26" s="131"/>
      <c r="C26" s="135"/>
      <c r="D26" s="135"/>
      <c r="E26" s="135"/>
      <c r="F26" s="135"/>
      <c r="G26" s="136"/>
      <c r="H26" s="136"/>
      <c r="I26" s="136"/>
      <c r="J26" s="136"/>
      <c r="K26" s="137"/>
      <c r="L26" s="138"/>
      <c r="M26" s="138"/>
      <c r="N26" s="138"/>
      <c r="O26" s="139"/>
      <c r="P26" s="139"/>
      <c r="Q26" s="139"/>
      <c r="R26" s="139"/>
      <c r="S26" s="139"/>
      <c r="T26" s="139"/>
      <c r="U26" s="139"/>
      <c r="V26" s="139"/>
      <c r="W26" s="140"/>
      <c r="X26" s="140"/>
      <c r="Y26" s="141"/>
      <c r="Z26" s="134"/>
      <c r="AA26" s="142"/>
    </row>
    <row r="27" spans="1:27" ht="20.25" x14ac:dyDescent="0.3">
      <c r="A27" s="143"/>
      <c r="B27" s="131"/>
      <c r="C27" s="135"/>
      <c r="D27" s="135"/>
      <c r="E27" s="135"/>
      <c r="F27" s="135"/>
      <c r="G27" s="136"/>
      <c r="H27" s="136"/>
      <c r="I27" s="136"/>
      <c r="J27" s="136"/>
      <c r="K27" s="137"/>
      <c r="L27" s="138"/>
      <c r="M27" s="138"/>
      <c r="N27" s="138"/>
      <c r="O27" s="139"/>
      <c r="P27" s="139"/>
      <c r="Q27" s="139"/>
      <c r="R27" s="139"/>
      <c r="S27" s="139"/>
      <c r="T27" s="139"/>
      <c r="U27" s="139"/>
      <c r="V27" s="139"/>
      <c r="W27" s="140"/>
      <c r="X27" s="140"/>
      <c r="Y27" s="141"/>
      <c r="Z27" s="134"/>
      <c r="AA27" s="142"/>
    </row>
    <row r="28" spans="1:27" ht="20.25" x14ac:dyDescent="0.3">
      <c r="A28" s="131"/>
      <c r="B28" s="131"/>
      <c r="C28" s="135"/>
      <c r="D28" s="135"/>
      <c r="E28" s="135"/>
      <c r="F28" s="135"/>
      <c r="G28" s="136"/>
      <c r="H28" s="136"/>
      <c r="I28" s="136"/>
      <c r="J28" s="136"/>
      <c r="K28" s="137"/>
      <c r="L28" s="138"/>
      <c r="M28" s="138"/>
      <c r="N28" s="138"/>
      <c r="O28" s="139"/>
      <c r="P28" s="139"/>
      <c r="Q28" s="139"/>
      <c r="R28" s="139"/>
      <c r="S28" s="139"/>
      <c r="T28" s="139"/>
      <c r="U28" s="139"/>
      <c r="V28" s="139"/>
      <c r="W28" s="140"/>
      <c r="X28" s="140"/>
      <c r="Y28" s="141"/>
      <c r="Z28" s="134"/>
      <c r="AA28" s="142"/>
    </row>
    <row r="29" spans="1:27" ht="26.25" x14ac:dyDescent="0.4">
      <c r="A29" s="131"/>
      <c r="B29" s="131"/>
      <c r="C29" s="135"/>
      <c r="D29" s="135"/>
      <c r="E29" s="135"/>
      <c r="F29" s="135"/>
      <c r="G29" s="136"/>
      <c r="H29" s="136"/>
      <c r="I29" s="136"/>
      <c r="J29" s="136"/>
      <c r="K29" s="137"/>
      <c r="L29" s="138"/>
      <c r="M29" s="138"/>
      <c r="N29" s="138"/>
      <c r="O29" s="139"/>
      <c r="P29" s="139"/>
      <c r="Q29" s="139"/>
      <c r="R29" s="139"/>
      <c r="S29" s="139"/>
      <c r="T29" s="139"/>
      <c r="U29" s="139"/>
      <c r="V29" s="144" t="s">
        <v>44</v>
      </c>
      <c r="W29" s="145"/>
      <c r="X29" s="145"/>
      <c r="Y29" s="145"/>
      <c r="Z29" s="145"/>
      <c r="AA29" s="145"/>
    </row>
    <row r="30" spans="1:27" ht="23.25" x14ac:dyDescent="0.35">
      <c r="A30" s="131"/>
      <c r="B30" s="131"/>
      <c r="C30" s="135"/>
      <c r="D30" s="135"/>
      <c r="E30" s="135"/>
      <c r="F30" s="135"/>
      <c r="G30" s="136"/>
      <c r="H30" s="136"/>
      <c r="I30" s="136"/>
      <c r="J30" s="136"/>
      <c r="K30" s="137"/>
      <c r="L30" s="138"/>
      <c r="M30" s="138"/>
      <c r="N30" s="138"/>
      <c r="O30" s="139"/>
      <c r="P30" s="139"/>
      <c r="Q30" s="139"/>
      <c r="R30" s="139"/>
      <c r="S30" s="139"/>
      <c r="T30" s="139"/>
      <c r="U30" s="139"/>
      <c r="V30" s="146" t="s">
        <v>91</v>
      </c>
      <c r="W30" s="139"/>
      <c r="X30" s="139"/>
      <c r="Y30" s="142"/>
      <c r="Z30" s="142"/>
      <c r="AA30" s="142"/>
    </row>
  </sheetData>
  <mergeCells count="20">
    <mergeCell ref="A19:B19"/>
    <mergeCell ref="V22:Z22"/>
    <mergeCell ref="D2:K2"/>
    <mergeCell ref="H4:I4"/>
    <mergeCell ref="A15:A16"/>
    <mergeCell ref="B15:B16"/>
    <mergeCell ref="C15:F15"/>
    <mergeCell ref="G15:N15"/>
    <mergeCell ref="K5:L5"/>
    <mergeCell ref="O15:R15"/>
    <mergeCell ref="S15:U15"/>
    <mergeCell ref="V15:X15"/>
    <mergeCell ref="Y15:Z15"/>
    <mergeCell ref="K6:L6"/>
    <mergeCell ref="A10:I10"/>
    <mergeCell ref="V23:AA23"/>
    <mergeCell ref="T3:V3"/>
    <mergeCell ref="T5:V5"/>
    <mergeCell ref="W3:Y3"/>
    <mergeCell ref="W5:Y5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H59"/>
  <sheetViews>
    <sheetView view="pageBreakPreview" topLeftCell="A14" zoomScale="80" zoomScaleNormal="70" zoomScaleSheetLayoutView="80" workbookViewId="0">
      <selection activeCell="F47" sqref="F47"/>
    </sheetView>
  </sheetViews>
  <sheetFormatPr baseColWidth="10" defaultColWidth="9.140625" defaultRowHeight="15.75" x14ac:dyDescent="0.25"/>
  <cols>
    <col min="1" max="1" width="4.85546875" style="1" customWidth="1"/>
    <col min="2" max="2" width="45.42578125" style="1" customWidth="1"/>
    <col min="3" max="3" width="10.5703125" style="1" customWidth="1"/>
    <col min="4" max="4" width="18.42578125" style="1" customWidth="1"/>
    <col min="5" max="5" width="12.5703125" style="4" customWidth="1"/>
    <col min="6" max="6" width="16.28515625" style="4" customWidth="1"/>
    <col min="7" max="10" width="15.5703125" style="2" customWidth="1"/>
    <col min="11" max="13" width="19.140625" style="2" customWidth="1"/>
    <col min="14" max="15" width="15.5703125" style="2" customWidth="1"/>
    <col min="16" max="16" width="12.28515625" style="3" customWidth="1"/>
    <col min="17" max="17" width="9.5703125" style="4" customWidth="1"/>
    <col min="18" max="16384" width="9.140625" style="1"/>
  </cols>
  <sheetData>
    <row r="1" spans="1:34" x14ac:dyDescent="0.25">
      <c r="A1" s="5" t="s">
        <v>0</v>
      </c>
      <c r="B1" s="6"/>
      <c r="C1" s="6"/>
      <c r="D1" s="6"/>
      <c r="E1" s="7"/>
      <c r="F1" s="7"/>
      <c r="G1" s="8"/>
      <c r="H1" s="8"/>
      <c r="I1" s="8"/>
      <c r="J1" s="8"/>
      <c r="K1" s="8"/>
      <c r="L1" s="204"/>
      <c r="M1" s="204"/>
      <c r="N1" s="204" t="s">
        <v>1</v>
      </c>
      <c r="O1" s="20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4" ht="7.5" customHeight="1" x14ac:dyDescent="0.25">
      <c r="A2" s="6"/>
      <c r="B2" s="6"/>
      <c r="C2" s="6"/>
      <c r="D2" s="205"/>
      <c r="E2" s="205"/>
      <c r="F2" s="205"/>
      <c r="G2" s="206"/>
      <c r="H2" s="206"/>
      <c r="I2" s="206"/>
      <c r="J2" s="206"/>
      <c r="K2" s="206"/>
      <c r="L2" s="150"/>
      <c r="M2" s="150"/>
      <c r="N2" s="9"/>
      <c r="O2" s="9"/>
      <c r="P2" s="10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  <c r="AH2" s="12"/>
    </row>
    <row r="3" spans="1:34" ht="18" x14ac:dyDescent="0.25">
      <c r="A3" s="13" t="s">
        <v>2</v>
      </c>
      <c r="B3" s="14"/>
      <c r="C3" s="14"/>
      <c r="D3" s="15"/>
      <c r="E3" s="152"/>
      <c r="F3" s="152"/>
      <c r="G3" s="153"/>
      <c r="H3" s="153"/>
      <c r="I3" s="153"/>
      <c r="J3" s="153"/>
      <c r="K3" s="153"/>
      <c r="L3" s="207"/>
      <c r="M3" s="207"/>
      <c r="N3" s="207" t="s">
        <v>3</v>
      </c>
      <c r="O3" s="207"/>
      <c r="P3" s="10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  <c r="AH3" s="12"/>
    </row>
    <row r="4" spans="1:34" ht="9.75" customHeight="1" x14ac:dyDescent="0.25">
      <c r="E4" s="1"/>
      <c r="F4" s="1"/>
      <c r="H4" s="198"/>
      <c r="I4" s="198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4" x14ac:dyDescent="0.25">
      <c r="A5" s="16" t="s">
        <v>4</v>
      </c>
      <c r="E5" s="1"/>
      <c r="F5" s="17" t="s">
        <v>5</v>
      </c>
      <c r="G5" s="151"/>
      <c r="I5" s="15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4" x14ac:dyDescent="0.25">
      <c r="E6" s="1"/>
      <c r="F6" s="4" t="s">
        <v>6</v>
      </c>
      <c r="G6" s="151">
        <v>44585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4" x14ac:dyDescent="0.25">
      <c r="E7" s="1"/>
      <c r="F7" s="4" t="s">
        <v>7</v>
      </c>
      <c r="G7" s="15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4" x14ac:dyDescent="0.25">
      <c r="E8" s="1"/>
      <c r="F8" s="4" t="s">
        <v>8</v>
      </c>
      <c r="G8" s="18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10" spans="1:34" ht="14.25" customHeight="1" x14ac:dyDescent="0.25">
      <c r="A10" s="16" t="s">
        <v>94</v>
      </c>
      <c r="E10" s="1"/>
      <c r="F10" s="1"/>
      <c r="G10" s="19"/>
      <c r="H10" s="19"/>
      <c r="I10" s="19"/>
    </row>
    <row r="11" spans="1:34" ht="14.25" customHeight="1" x14ac:dyDescent="0.25">
      <c r="D11" s="149"/>
      <c r="E11" s="148"/>
    </row>
    <row r="12" spans="1:34" ht="27.75" customHeight="1" x14ac:dyDescent="0.25">
      <c r="A12" s="189" t="s">
        <v>9</v>
      </c>
      <c r="B12" s="189"/>
      <c r="C12" s="189"/>
      <c r="D12" s="189"/>
      <c r="E12" s="189"/>
    </row>
    <row r="13" spans="1:34" ht="16.5" thickBot="1" x14ac:dyDescent="0.3"/>
    <row r="14" spans="1:34" ht="21.75" customHeight="1" thickTop="1" thickBot="1" x14ac:dyDescent="0.3">
      <c r="A14" s="190" t="s">
        <v>10</v>
      </c>
      <c r="B14" s="191"/>
      <c r="C14" s="191"/>
      <c r="D14" s="191"/>
      <c r="E14" s="191"/>
      <c r="F14" s="192"/>
      <c r="G14" s="193" t="s">
        <v>11</v>
      </c>
      <c r="H14" s="194"/>
      <c r="I14" s="194"/>
      <c r="J14" s="194"/>
      <c r="K14" s="195"/>
      <c r="L14" s="193" t="s">
        <v>12</v>
      </c>
      <c r="M14" s="194"/>
      <c r="N14" s="195"/>
      <c r="O14" s="193" t="s">
        <v>13</v>
      </c>
      <c r="P14" s="191"/>
      <c r="Q14" s="192"/>
    </row>
    <row r="15" spans="1:34" ht="87.75" customHeight="1" thickTop="1" x14ac:dyDescent="0.25">
      <c r="A15" s="20" t="s">
        <v>14</v>
      </c>
      <c r="B15" s="20" t="s">
        <v>15</v>
      </c>
      <c r="C15" s="20" t="s">
        <v>16</v>
      </c>
      <c r="D15" s="21" t="s">
        <v>17</v>
      </c>
      <c r="E15" s="21" t="s">
        <v>18</v>
      </c>
      <c r="F15" s="21" t="s">
        <v>19</v>
      </c>
      <c r="G15" s="41" t="s">
        <v>20</v>
      </c>
      <c r="H15" s="40" t="s">
        <v>21</v>
      </c>
      <c r="I15" s="40" t="s">
        <v>22</v>
      </c>
      <c r="J15" s="40" t="s">
        <v>23</v>
      </c>
      <c r="K15" s="42" t="s">
        <v>24</v>
      </c>
      <c r="L15" s="41" t="s">
        <v>25</v>
      </c>
      <c r="M15" s="40" t="s">
        <v>26</v>
      </c>
      <c r="N15" s="40" t="s">
        <v>27</v>
      </c>
      <c r="O15" s="45" t="s">
        <v>28</v>
      </c>
      <c r="P15" s="22" t="s">
        <v>29</v>
      </c>
      <c r="Q15" s="22" t="s">
        <v>30</v>
      </c>
    </row>
    <row r="16" spans="1:34" ht="56.25" customHeight="1" x14ac:dyDescent="0.25">
      <c r="A16" s="46">
        <v>1</v>
      </c>
      <c r="B16" s="47" t="s">
        <v>95</v>
      </c>
      <c r="C16" s="50" t="s">
        <v>35</v>
      </c>
      <c r="D16" s="49">
        <v>79000000</v>
      </c>
      <c r="E16" s="58" t="s">
        <v>31</v>
      </c>
      <c r="F16" s="25" t="s">
        <v>32</v>
      </c>
      <c r="G16" s="26">
        <v>44509</v>
      </c>
      <c r="H16" s="26">
        <f t="shared" ref="H16:H31" si="0">+G16+7</f>
        <v>44516</v>
      </c>
      <c r="I16" s="26"/>
      <c r="J16" s="26">
        <f>+H16+7</f>
        <v>44523</v>
      </c>
      <c r="K16" s="26">
        <f>+J16+15+2</f>
        <v>44540</v>
      </c>
      <c r="L16" s="26">
        <f>K16+30+2</f>
        <v>44572</v>
      </c>
      <c r="M16" s="26">
        <f>+L16+7</f>
        <v>44579</v>
      </c>
      <c r="N16" s="26"/>
      <c r="O16" s="26">
        <f>M16+21</f>
        <v>44600</v>
      </c>
      <c r="P16" s="27" t="s">
        <v>33</v>
      </c>
      <c r="Q16" s="26" t="s">
        <v>34</v>
      </c>
    </row>
    <row r="17" spans="1:34" ht="71.25" customHeight="1" x14ac:dyDescent="0.25">
      <c r="A17" s="46">
        <v>2</v>
      </c>
      <c r="B17" s="43" t="s">
        <v>111</v>
      </c>
      <c r="C17" s="50" t="s">
        <v>37</v>
      </c>
      <c r="D17" s="49">
        <v>145823000</v>
      </c>
      <c r="E17" s="58" t="s">
        <v>32</v>
      </c>
      <c r="F17" s="58" t="s">
        <v>31</v>
      </c>
      <c r="G17" s="26">
        <v>44565</v>
      </c>
      <c r="H17" s="26">
        <f t="shared" si="0"/>
        <v>44572</v>
      </c>
      <c r="I17" s="26"/>
      <c r="J17" s="26">
        <f>+H17+7</f>
        <v>44579</v>
      </c>
      <c r="K17" s="26">
        <f>+J17+30</f>
        <v>44609</v>
      </c>
      <c r="L17" s="26">
        <f>K17+30+2</f>
        <v>44641</v>
      </c>
      <c r="M17" s="26">
        <f>+L17+7</f>
        <v>44648</v>
      </c>
      <c r="N17" s="26"/>
      <c r="O17" s="26">
        <f t="shared" ref="O17:O42" si="1">L17+21</f>
        <v>44662</v>
      </c>
      <c r="P17" s="27" t="s">
        <v>50</v>
      </c>
      <c r="Q17" s="26" t="s">
        <v>34</v>
      </c>
    </row>
    <row r="18" spans="1:34" ht="75.75" customHeight="1" x14ac:dyDescent="0.25">
      <c r="A18" s="23">
        <v>3</v>
      </c>
      <c r="B18" s="57" t="s">
        <v>105</v>
      </c>
      <c r="C18" s="50" t="s">
        <v>35</v>
      </c>
      <c r="D18" s="49">
        <v>76000000</v>
      </c>
      <c r="E18" s="52" t="s">
        <v>31</v>
      </c>
      <c r="F18" s="52" t="s">
        <v>93</v>
      </c>
      <c r="G18" s="53">
        <v>44578</v>
      </c>
      <c r="H18" s="53">
        <f t="shared" si="0"/>
        <v>44585</v>
      </c>
      <c r="I18" s="53"/>
      <c r="J18" s="53">
        <f>+H18+7</f>
        <v>44592</v>
      </c>
      <c r="K18" s="53">
        <f>+J18+15</f>
        <v>44607</v>
      </c>
      <c r="L18" s="53">
        <f>K18+15</f>
        <v>44622</v>
      </c>
      <c r="M18" s="53">
        <f>L18+7</f>
        <v>44629</v>
      </c>
      <c r="N18" s="53"/>
      <c r="O18" s="26">
        <f t="shared" si="1"/>
        <v>44643</v>
      </c>
      <c r="P18" s="54" t="s">
        <v>50</v>
      </c>
      <c r="Q18" s="53" t="s">
        <v>34</v>
      </c>
    </row>
    <row r="19" spans="1:34" ht="62.25" customHeight="1" x14ac:dyDescent="0.25">
      <c r="A19" s="46">
        <v>4</v>
      </c>
      <c r="B19" s="24" t="s">
        <v>97</v>
      </c>
      <c r="C19" s="50" t="s">
        <v>47</v>
      </c>
      <c r="D19" s="49">
        <v>4000000</v>
      </c>
      <c r="E19" s="58" t="s">
        <v>31</v>
      </c>
      <c r="F19" s="25" t="s">
        <v>32</v>
      </c>
      <c r="G19" s="26">
        <v>44596</v>
      </c>
      <c r="H19" s="26">
        <f t="shared" si="0"/>
        <v>44603</v>
      </c>
      <c r="I19" s="26"/>
      <c r="J19" s="26">
        <f>G19+7</f>
        <v>44603</v>
      </c>
      <c r="K19" s="26">
        <f>J19+7</f>
        <v>44610</v>
      </c>
      <c r="L19" s="26">
        <f>K19+7</f>
        <v>44617</v>
      </c>
      <c r="M19" s="26">
        <f>L19+7</f>
        <v>44624</v>
      </c>
      <c r="N19" s="26"/>
      <c r="O19" s="26">
        <f t="shared" si="1"/>
        <v>44638</v>
      </c>
      <c r="P19" s="27" t="s">
        <v>36</v>
      </c>
      <c r="Q19" s="26" t="s">
        <v>34</v>
      </c>
    </row>
    <row r="20" spans="1:34" ht="91.5" customHeight="1" x14ac:dyDescent="0.25">
      <c r="A20" s="46">
        <v>5</v>
      </c>
      <c r="B20" s="43" t="s">
        <v>101</v>
      </c>
      <c r="C20" s="50" t="s">
        <v>35</v>
      </c>
      <c r="D20" s="49">
        <v>24427000</v>
      </c>
      <c r="E20" s="58" t="s">
        <v>31</v>
      </c>
      <c r="F20" s="25" t="s">
        <v>32</v>
      </c>
      <c r="G20" s="26">
        <v>44599</v>
      </c>
      <c r="H20" s="26">
        <f t="shared" si="0"/>
        <v>44606</v>
      </c>
      <c r="I20" s="26"/>
      <c r="J20" s="26">
        <f>+H20+7</f>
        <v>44613</v>
      </c>
      <c r="K20" s="26">
        <f>+J20+15</f>
        <v>44628</v>
      </c>
      <c r="L20" s="26">
        <f>K20+15</f>
        <v>44643</v>
      </c>
      <c r="M20" s="26">
        <f>+L20+7</f>
        <v>44650</v>
      </c>
      <c r="N20" s="26"/>
      <c r="O20" s="26">
        <f t="shared" si="1"/>
        <v>44664</v>
      </c>
      <c r="P20" s="27" t="s">
        <v>50</v>
      </c>
      <c r="Q20" s="26" t="s">
        <v>34</v>
      </c>
    </row>
    <row r="21" spans="1:34" ht="75.75" customHeight="1" x14ac:dyDescent="0.25">
      <c r="A21" s="23">
        <v>6</v>
      </c>
      <c r="B21" s="43" t="s">
        <v>114</v>
      </c>
      <c r="C21" s="50" t="s">
        <v>35</v>
      </c>
      <c r="D21" s="49">
        <v>12221600</v>
      </c>
      <c r="E21" s="58" t="s">
        <v>31</v>
      </c>
      <c r="F21" s="25" t="s">
        <v>32</v>
      </c>
      <c r="G21" s="26">
        <v>44599</v>
      </c>
      <c r="H21" s="26">
        <f t="shared" si="0"/>
        <v>44606</v>
      </c>
      <c r="I21" s="26"/>
      <c r="J21" s="26">
        <f>G21+7</f>
        <v>44606</v>
      </c>
      <c r="K21" s="26">
        <v>44613</v>
      </c>
      <c r="L21" s="26">
        <f t="shared" ref="L21:M23" si="2">K21+7</f>
        <v>44620</v>
      </c>
      <c r="M21" s="26">
        <f t="shared" si="2"/>
        <v>44627</v>
      </c>
      <c r="N21" s="26"/>
      <c r="O21" s="26">
        <f t="shared" si="1"/>
        <v>44641</v>
      </c>
      <c r="P21" s="27" t="s">
        <v>113</v>
      </c>
      <c r="Q21" s="26" t="s">
        <v>34</v>
      </c>
    </row>
    <row r="22" spans="1:34" ht="83.25" customHeight="1" x14ac:dyDescent="0.25">
      <c r="A22" s="46">
        <v>7</v>
      </c>
      <c r="B22" s="43" t="s">
        <v>115</v>
      </c>
      <c r="C22" s="50" t="s">
        <v>47</v>
      </c>
      <c r="D22" s="49">
        <v>7670000</v>
      </c>
      <c r="E22" s="58" t="s">
        <v>31</v>
      </c>
      <c r="F22" s="25" t="s">
        <v>32</v>
      </c>
      <c r="G22" s="26">
        <v>44600</v>
      </c>
      <c r="H22" s="26">
        <f t="shared" ref="H22" si="3">+G22+7</f>
        <v>44607</v>
      </c>
      <c r="I22" s="26"/>
      <c r="J22" s="26">
        <f>G22+7</f>
        <v>44607</v>
      </c>
      <c r="K22" s="26">
        <v>44614</v>
      </c>
      <c r="L22" s="26">
        <f t="shared" si="2"/>
        <v>44621</v>
      </c>
      <c r="M22" s="26">
        <f t="shared" si="2"/>
        <v>44628</v>
      </c>
      <c r="N22" s="26"/>
      <c r="O22" s="26">
        <f t="shared" ref="O22" si="4">L22+21</f>
        <v>44642</v>
      </c>
      <c r="P22" s="27" t="s">
        <v>113</v>
      </c>
      <c r="Q22" s="26" t="s">
        <v>34</v>
      </c>
    </row>
    <row r="23" spans="1:34" ht="47.25" customHeight="1" x14ac:dyDescent="0.25">
      <c r="A23" s="46">
        <v>8</v>
      </c>
      <c r="B23" s="43" t="s">
        <v>116</v>
      </c>
      <c r="C23" s="50" t="s">
        <v>47</v>
      </c>
      <c r="D23" s="49">
        <v>4130000</v>
      </c>
      <c r="E23" s="58" t="s">
        <v>31</v>
      </c>
      <c r="F23" s="25" t="s">
        <v>32</v>
      </c>
      <c r="G23" s="26">
        <v>44600</v>
      </c>
      <c r="H23" s="26">
        <f t="shared" ref="H23" si="5">+G23+7</f>
        <v>44607</v>
      </c>
      <c r="I23" s="26"/>
      <c r="J23" s="26">
        <f>G23+7</f>
        <v>44607</v>
      </c>
      <c r="K23" s="26">
        <v>44615</v>
      </c>
      <c r="L23" s="26">
        <f t="shared" si="2"/>
        <v>44622</v>
      </c>
      <c r="M23" s="26">
        <f t="shared" si="2"/>
        <v>44629</v>
      </c>
      <c r="N23" s="26"/>
      <c r="O23" s="26">
        <f t="shared" ref="O23" si="6">L23+21</f>
        <v>44643</v>
      </c>
      <c r="P23" s="27" t="s">
        <v>38</v>
      </c>
      <c r="Q23" s="26" t="s">
        <v>34</v>
      </c>
    </row>
    <row r="24" spans="1:34" ht="69.75" customHeight="1" x14ac:dyDescent="0.25">
      <c r="A24" s="23">
        <v>9</v>
      </c>
      <c r="B24" s="24" t="s">
        <v>117</v>
      </c>
      <c r="C24" s="50" t="s">
        <v>35</v>
      </c>
      <c r="D24" s="49">
        <v>15000000</v>
      </c>
      <c r="E24" s="58" t="s">
        <v>31</v>
      </c>
      <c r="F24" s="25" t="s">
        <v>32</v>
      </c>
      <c r="G24" s="26">
        <v>44601</v>
      </c>
      <c r="H24" s="26">
        <f t="shared" si="0"/>
        <v>44608</v>
      </c>
      <c r="I24" s="26"/>
      <c r="J24" s="26">
        <f>+H24+7</f>
        <v>44615</v>
      </c>
      <c r="K24" s="26">
        <f>+J24+15</f>
        <v>44630</v>
      </c>
      <c r="L24" s="26">
        <f>K24+15</f>
        <v>44645</v>
      </c>
      <c r="M24" s="26">
        <f>L24+7</f>
        <v>44652</v>
      </c>
      <c r="N24" s="26"/>
      <c r="O24" s="26">
        <f t="shared" si="1"/>
        <v>44666</v>
      </c>
      <c r="P24" s="27" t="s">
        <v>113</v>
      </c>
      <c r="Q24" s="26" t="s">
        <v>34</v>
      </c>
    </row>
    <row r="25" spans="1:34" ht="57" customHeight="1" x14ac:dyDescent="0.25">
      <c r="A25" s="46">
        <v>10</v>
      </c>
      <c r="B25" s="57" t="s">
        <v>112</v>
      </c>
      <c r="C25" s="50" t="s">
        <v>35</v>
      </c>
      <c r="D25" s="49">
        <v>25960000</v>
      </c>
      <c r="E25" s="58" t="s">
        <v>31</v>
      </c>
      <c r="F25" s="25" t="s">
        <v>32</v>
      </c>
      <c r="G25" s="53">
        <v>44622</v>
      </c>
      <c r="H25" s="53">
        <f t="shared" ref="H25" si="7">+G25+7</f>
        <v>44629</v>
      </c>
      <c r="I25" s="53"/>
      <c r="J25" s="53">
        <f>+H25+7</f>
        <v>44636</v>
      </c>
      <c r="K25" s="53">
        <f>+J25+15</f>
        <v>44651</v>
      </c>
      <c r="L25" s="53">
        <f>K25+15</f>
        <v>44666</v>
      </c>
      <c r="M25" s="53">
        <f>L25+7</f>
        <v>44673</v>
      </c>
      <c r="N25" s="53"/>
      <c r="O25" s="26">
        <f t="shared" ref="O25" si="8">L25+21</f>
        <v>44687</v>
      </c>
      <c r="P25" s="54" t="s">
        <v>113</v>
      </c>
      <c r="Q25" s="53" t="s">
        <v>34</v>
      </c>
    </row>
    <row r="26" spans="1:34" ht="63" customHeight="1" x14ac:dyDescent="0.25">
      <c r="A26" s="46">
        <v>11</v>
      </c>
      <c r="B26" s="57" t="s">
        <v>104</v>
      </c>
      <c r="C26" s="50" t="s">
        <v>35</v>
      </c>
      <c r="D26" s="49">
        <v>65434000</v>
      </c>
      <c r="E26" s="52" t="s">
        <v>31</v>
      </c>
      <c r="F26" s="52" t="s">
        <v>93</v>
      </c>
      <c r="G26" s="53">
        <v>44623</v>
      </c>
      <c r="H26" s="53">
        <f t="shared" si="0"/>
        <v>44630</v>
      </c>
      <c r="I26" s="53"/>
      <c r="J26" s="53">
        <f>+H26+7</f>
        <v>44637</v>
      </c>
      <c r="K26" s="53">
        <f>+J26+15</f>
        <v>44652</v>
      </c>
      <c r="L26" s="53">
        <f>K26+15+2+1</f>
        <v>44670</v>
      </c>
      <c r="M26" s="53">
        <f>L26+7</f>
        <v>44677</v>
      </c>
      <c r="N26" s="53"/>
      <c r="O26" s="26">
        <f t="shared" si="1"/>
        <v>44691</v>
      </c>
      <c r="P26" s="54" t="s">
        <v>38</v>
      </c>
      <c r="Q26" s="53" t="s">
        <v>34</v>
      </c>
    </row>
    <row r="27" spans="1:34" ht="67.5" customHeight="1" x14ac:dyDescent="0.25">
      <c r="A27" s="23">
        <v>12</v>
      </c>
      <c r="B27" s="47" t="s">
        <v>102</v>
      </c>
      <c r="C27" s="50" t="s">
        <v>37</v>
      </c>
      <c r="D27" s="49">
        <v>91686000</v>
      </c>
      <c r="E27" s="51" t="s">
        <v>32</v>
      </c>
      <c r="F27" s="51" t="s">
        <v>31</v>
      </c>
      <c r="G27" s="53">
        <v>44631</v>
      </c>
      <c r="H27" s="53">
        <f t="shared" si="0"/>
        <v>44638</v>
      </c>
      <c r="I27" s="53"/>
      <c r="J27" s="53">
        <f>+H27+7</f>
        <v>44645</v>
      </c>
      <c r="K27" s="53">
        <f>+J27+30+1</f>
        <v>44676</v>
      </c>
      <c r="L27" s="53">
        <f>K27+30</f>
        <v>44706</v>
      </c>
      <c r="M27" s="53">
        <f>+L27+7+1</f>
        <v>44714</v>
      </c>
      <c r="N27" s="53"/>
      <c r="O27" s="26">
        <f t="shared" si="1"/>
        <v>44727</v>
      </c>
      <c r="P27" s="54" t="s">
        <v>50</v>
      </c>
      <c r="Q27" s="53" t="s">
        <v>34</v>
      </c>
    </row>
    <row r="28" spans="1:34" ht="67.5" customHeight="1" x14ac:dyDescent="0.25">
      <c r="A28" s="46">
        <v>13</v>
      </c>
      <c r="B28" s="47" t="s">
        <v>119</v>
      </c>
      <c r="C28" s="50" t="s">
        <v>35</v>
      </c>
      <c r="D28" s="49">
        <v>49000000</v>
      </c>
      <c r="E28" s="51" t="s">
        <v>31</v>
      </c>
      <c r="F28" s="51" t="s">
        <v>32</v>
      </c>
      <c r="G28" s="53">
        <v>44565</v>
      </c>
      <c r="H28" s="53">
        <f t="shared" si="0"/>
        <v>44572</v>
      </c>
      <c r="I28" s="53"/>
      <c r="J28" s="53">
        <f>+H28+7</f>
        <v>44579</v>
      </c>
      <c r="K28" s="53">
        <f>+J28+30+1</f>
        <v>44610</v>
      </c>
      <c r="L28" s="53">
        <f>K28+15+2</f>
        <v>44627</v>
      </c>
      <c r="M28" s="53">
        <f>+L28+7</f>
        <v>44634</v>
      </c>
      <c r="N28" s="53"/>
      <c r="O28" s="26">
        <f t="shared" si="1"/>
        <v>44648</v>
      </c>
      <c r="P28" s="54" t="s">
        <v>33</v>
      </c>
      <c r="Q28" s="53" t="s">
        <v>34</v>
      </c>
    </row>
    <row r="29" spans="1:34" ht="68.25" customHeight="1" x14ac:dyDescent="0.25">
      <c r="A29" s="46">
        <v>14</v>
      </c>
      <c r="B29" s="48" t="s">
        <v>49</v>
      </c>
      <c r="C29" s="50" t="s">
        <v>47</v>
      </c>
      <c r="D29" s="49">
        <v>7135780</v>
      </c>
      <c r="E29" s="58" t="s">
        <v>31</v>
      </c>
      <c r="F29" s="25" t="s">
        <v>32</v>
      </c>
      <c r="G29" s="26">
        <v>44637</v>
      </c>
      <c r="H29" s="26">
        <f t="shared" si="0"/>
        <v>44644</v>
      </c>
      <c r="I29" s="26"/>
      <c r="J29" s="26">
        <f>G29+7</f>
        <v>44644</v>
      </c>
      <c r="K29" s="26">
        <f t="shared" ref="K29:M30" si="9">J29+7</f>
        <v>44651</v>
      </c>
      <c r="L29" s="26">
        <f t="shared" si="9"/>
        <v>44658</v>
      </c>
      <c r="M29" s="26">
        <f t="shared" si="9"/>
        <v>44665</v>
      </c>
      <c r="N29" s="26"/>
      <c r="O29" s="26">
        <f t="shared" si="1"/>
        <v>44679</v>
      </c>
      <c r="P29" s="27" t="s">
        <v>36</v>
      </c>
      <c r="Q29" s="26" t="s">
        <v>34</v>
      </c>
    </row>
    <row r="30" spans="1:34" s="4" customFormat="1" ht="57" customHeight="1" x14ac:dyDescent="0.25">
      <c r="A30" s="23">
        <v>15</v>
      </c>
      <c r="B30" s="48" t="s">
        <v>52</v>
      </c>
      <c r="C30" s="50" t="s">
        <v>47</v>
      </c>
      <c r="D30" s="49">
        <v>9017600</v>
      </c>
      <c r="E30" s="58" t="s">
        <v>31</v>
      </c>
      <c r="F30" s="25" t="s">
        <v>32</v>
      </c>
      <c r="G30" s="26">
        <v>44645</v>
      </c>
      <c r="H30" s="26">
        <f t="shared" si="0"/>
        <v>44652</v>
      </c>
      <c r="I30" s="26"/>
      <c r="J30" s="26">
        <f>G30+7</f>
        <v>44652</v>
      </c>
      <c r="K30" s="26">
        <f t="shared" si="9"/>
        <v>44659</v>
      </c>
      <c r="L30" s="26">
        <f t="shared" si="9"/>
        <v>44666</v>
      </c>
      <c r="M30" s="26">
        <f t="shared" si="9"/>
        <v>44673</v>
      </c>
      <c r="N30" s="26"/>
      <c r="O30" s="26">
        <f t="shared" si="1"/>
        <v>44687</v>
      </c>
      <c r="P30" s="27" t="s">
        <v>36</v>
      </c>
      <c r="Q30" s="26" t="s">
        <v>34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s="4" customFormat="1" ht="63" customHeight="1" x14ac:dyDescent="0.25">
      <c r="A31" s="46">
        <v>16</v>
      </c>
      <c r="B31" s="47" t="s">
        <v>106</v>
      </c>
      <c r="C31" s="50" t="s">
        <v>47</v>
      </c>
      <c r="D31" s="49">
        <v>2784800</v>
      </c>
      <c r="E31" s="58" t="s">
        <v>31</v>
      </c>
      <c r="F31" s="25" t="s">
        <v>32</v>
      </c>
      <c r="G31" s="26">
        <v>44655</v>
      </c>
      <c r="H31" s="26">
        <f t="shared" si="0"/>
        <v>44662</v>
      </c>
      <c r="I31" s="26"/>
      <c r="J31" s="26">
        <f>+H31+7+1</f>
        <v>44670</v>
      </c>
      <c r="K31" s="26">
        <f>+J31+15</f>
        <v>44685</v>
      </c>
      <c r="L31" s="26">
        <f>K31+15</f>
        <v>44700</v>
      </c>
      <c r="M31" s="26">
        <f>+L31+7</f>
        <v>44707</v>
      </c>
      <c r="N31" s="26"/>
      <c r="O31" s="26">
        <f t="shared" si="1"/>
        <v>44721</v>
      </c>
      <c r="P31" s="27" t="s">
        <v>36</v>
      </c>
      <c r="Q31" s="26" t="s">
        <v>34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4" customFormat="1" ht="87.75" customHeight="1" x14ac:dyDescent="0.25">
      <c r="A32" s="46">
        <v>17</v>
      </c>
      <c r="B32" s="24" t="s">
        <v>108</v>
      </c>
      <c r="C32" s="50" t="s">
        <v>35</v>
      </c>
      <c r="D32" s="154">
        <v>21500000</v>
      </c>
      <c r="E32" s="58" t="s">
        <v>31</v>
      </c>
      <c r="F32" s="25" t="s">
        <v>32</v>
      </c>
      <c r="G32" s="26">
        <v>44658</v>
      </c>
      <c r="H32" s="26">
        <f>+G32+15</f>
        <v>44673</v>
      </c>
      <c r="I32" s="26"/>
      <c r="J32" s="26">
        <f>+H32+7+1</f>
        <v>44681</v>
      </c>
      <c r="K32" s="26">
        <f>+J32+15+1</f>
        <v>44697</v>
      </c>
      <c r="L32" s="26">
        <f>K32+15</f>
        <v>44712</v>
      </c>
      <c r="M32" s="26">
        <f>+L32+15</f>
        <v>44727</v>
      </c>
      <c r="N32" s="26"/>
      <c r="O32" s="26">
        <f t="shared" si="1"/>
        <v>44733</v>
      </c>
      <c r="P32" s="27" t="s">
        <v>51</v>
      </c>
      <c r="Q32" s="26" t="s">
        <v>34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4" customFormat="1" ht="87.75" customHeight="1" x14ac:dyDescent="0.25">
      <c r="A33" s="46">
        <v>18</v>
      </c>
      <c r="B33" s="24" t="s">
        <v>120</v>
      </c>
      <c r="C33" s="50" t="s">
        <v>35</v>
      </c>
      <c r="D33" s="154">
        <v>16493450</v>
      </c>
      <c r="E33" s="58" t="s">
        <v>31</v>
      </c>
      <c r="F33" s="25" t="s">
        <v>32</v>
      </c>
      <c r="G33" s="26">
        <v>44662</v>
      </c>
      <c r="H33" s="26">
        <f>+G33+15</f>
        <v>44677</v>
      </c>
      <c r="I33" s="26"/>
      <c r="J33" s="26">
        <f>+H33+7</f>
        <v>44684</v>
      </c>
      <c r="K33" s="26">
        <f>+J33+15</f>
        <v>44699</v>
      </c>
      <c r="L33" s="26">
        <f>K33+15</f>
        <v>44714</v>
      </c>
      <c r="M33" s="26">
        <f>+L33+15</f>
        <v>44729</v>
      </c>
      <c r="N33" s="26"/>
      <c r="O33" s="26">
        <f t="shared" si="1"/>
        <v>44735</v>
      </c>
      <c r="P33" s="27" t="s">
        <v>38</v>
      </c>
      <c r="Q33" s="26" t="s">
        <v>34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" customFormat="1" ht="70.5" customHeight="1" x14ac:dyDescent="0.25">
      <c r="A34" s="23">
        <v>19</v>
      </c>
      <c r="B34" s="24" t="s">
        <v>98</v>
      </c>
      <c r="C34" s="50" t="s">
        <v>47</v>
      </c>
      <c r="D34" s="49">
        <v>4000000</v>
      </c>
      <c r="E34" s="58" t="s">
        <v>31</v>
      </c>
      <c r="F34" s="25" t="s">
        <v>32</v>
      </c>
      <c r="G34" s="26">
        <v>44685</v>
      </c>
      <c r="H34" s="26">
        <f t="shared" ref="H34:H42" si="10">+G34+7</f>
        <v>44692</v>
      </c>
      <c r="I34" s="26"/>
      <c r="J34" s="26">
        <f>G34+7</f>
        <v>44692</v>
      </c>
      <c r="K34" s="26">
        <f t="shared" ref="K34:M35" si="11">J34+7</f>
        <v>44699</v>
      </c>
      <c r="L34" s="26">
        <f t="shared" si="11"/>
        <v>44706</v>
      </c>
      <c r="M34" s="26">
        <f t="shared" si="11"/>
        <v>44713</v>
      </c>
      <c r="N34" s="26"/>
      <c r="O34" s="26">
        <f t="shared" si="1"/>
        <v>44727</v>
      </c>
      <c r="P34" s="27" t="s">
        <v>36</v>
      </c>
      <c r="Q34" s="26" t="s">
        <v>34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s="56" customFormat="1" ht="71.25" customHeight="1" x14ac:dyDescent="0.25">
      <c r="A35" s="46">
        <v>20</v>
      </c>
      <c r="B35" s="47" t="s">
        <v>107</v>
      </c>
      <c r="C35" s="50" t="s">
        <v>47</v>
      </c>
      <c r="D35" s="49">
        <v>4318800</v>
      </c>
      <c r="E35" s="58" t="s">
        <v>31</v>
      </c>
      <c r="F35" s="25" t="s">
        <v>32</v>
      </c>
      <c r="G35" s="26">
        <v>44685</v>
      </c>
      <c r="H35" s="26">
        <f t="shared" si="10"/>
        <v>44692</v>
      </c>
      <c r="I35" s="26"/>
      <c r="J35" s="26">
        <f>G35+7</f>
        <v>44692</v>
      </c>
      <c r="K35" s="26">
        <f t="shared" si="11"/>
        <v>44699</v>
      </c>
      <c r="L35" s="26">
        <f t="shared" si="11"/>
        <v>44706</v>
      </c>
      <c r="M35" s="26">
        <f t="shared" si="11"/>
        <v>44713</v>
      </c>
      <c r="N35" s="26"/>
      <c r="O35" s="26">
        <f t="shared" si="1"/>
        <v>44727</v>
      </c>
      <c r="P35" s="27" t="s">
        <v>36</v>
      </c>
      <c r="Q35" s="26" t="s">
        <v>34</v>
      </c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</row>
    <row r="36" spans="1:34" s="4" customFormat="1" ht="84" customHeight="1" x14ac:dyDescent="0.25">
      <c r="A36" s="46">
        <v>21</v>
      </c>
      <c r="B36" s="24" t="s">
        <v>103</v>
      </c>
      <c r="C36" s="50" t="s">
        <v>47</v>
      </c>
      <c r="D36" s="49">
        <v>588234</v>
      </c>
      <c r="E36" s="58" t="s">
        <v>31</v>
      </c>
      <c r="F36" s="25" t="s">
        <v>32</v>
      </c>
      <c r="G36" s="26">
        <v>44691</v>
      </c>
      <c r="H36" s="26">
        <f t="shared" si="10"/>
        <v>44698</v>
      </c>
      <c r="I36" s="26"/>
      <c r="J36" s="26">
        <f>+H36+7</f>
        <v>44705</v>
      </c>
      <c r="K36" s="26">
        <f>+J36+15+2</f>
        <v>44722</v>
      </c>
      <c r="L36" s="26">
        <f>K36+7</f>
        <v>44729</v>
      </c>
      <c r="M36" s="26">
        <f>L36+7</f>
        <v>44736</v>
      </c>
      <c r="N36" s="26"/>
      <c r="O36" s="26">
        <f t="shared" si="1"/>
        <v>44750</v>
      </c>
      <c r="P36" s="27" t="s">
        <v>36</v>
      </c>
      <c r="Q36" s="26" t="s">
        <v>34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56" customFormat="1" ht="78.75" customHeight="1" x14ac:dyDescent="0.25">
      <c r="A37" s="23">
        <v>22</v>
      </c>
      <c r="B37" s="47" t="s">
        <v>110</v>
      </c>
      <c r="C37" s="50" t="s">
        <v>47</v>
      </c>
      <c r="D37" s="49">
        <v>5740000</v>
      </c>
      <c r="E37" s="58" t="s">
        <v>31</v>
      </c>
      <c r="F37" s="25" t="s">
        <v>32</v>
      </c>
      <c r="G37" s="26">
        <v>44719</v>
      </c>
      <c r="H37" s="26">
        <f t="shared" si="10"/>
        <v>44726</v>
      </c>
      <c r="I37" s="26"/>
      <c r="J37" s="26">
        <f>+H37+7</f>
        <v>44733</v>
      </c>
      <c r="K37" s="26">
        <f>+J37+15</f>
        <v>44748</v>
      </c>
      <c r="L37" s="26">
        <f>K37+15</f>
        <v>44763</v>
      </c>
      <c r="M37" s="26">
        <f>+L37+7</f>
        <v>44770</v>
      </c>
      <c r="N37" s="26"/>
      <c r="O37" s="26">
        <f t="shared" si="1"/>
        <v>44784</v>
      </c>
      <c r="P37" s="27" t="s">
        <v>39</v>
      </c>
      <c r="Q37" s="26" t="s">
        <v>34</v>
      </c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</row>
    <row r="38" spans="1:34" s="56" customFormat="1" ht="57" customHeight="1" x14ac:dyDescent="0.25">
      <c r="A38" s="46">
        <v>23</v>
      </c>
      <c r="B38" s="44" t="s">
        <v>109</v>
      </c>
      <c r="C38" s="50" t="s">
        <v>47</v>
      </c>
      <c r="D38" s="49">
        <v>1500000</v>
      </c>
      <c r="E38" s="58" t="s">
        <v>31</v>
      </c>
      <c r="F38" s="25" t="s">
        <v>32</v>
      </c>
      <c r="G38" s="26">
        <v>44725</v>
      </c>
      <c r="H38" s="26">
        <f t="shared" si="10"/>
        <v>44732</v>
      </c>
      <c r="I38" s="26"/>
      <c r="J38" s="26">
        <f>G38+7</f>
        <v>44732</v>
      </c>
      <c r="K38" s="26">
        <f t="shared" ref="K38:M42" si="12">J38+7</f>
        <v>44739</v>
      </c>
      <c r="L38" s="26">
        <f t="shared" si="12"/>
        <v>44746</v>
      </c>
      <c r="M38" s="26">
        <f t="shared" si="12"/>
        <v>44753</v>
      </c>
      <c r="N38" s="26"/>
      <c r="O38" s="26">
        <f t="shared" si="1"/>
        <v>44767</v>
      </c>
      <c r="P38" s="27" t="s">
        <v>36</v>
      </c>
      <c r="Q38" s="26" t="s">
        <v>34</v>
      </c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</row>
    <row r="39" spans="1:34" s="4" customFormat="1" ht="52.5" customHeight="1" x14ac:dyDescent="0.25">
      <c r="A39" s="46">
        <v>24</v>
      </c>
      <c r="B39" s="47" t="s">
        <v>96</v>
      </c>
      <c r="C39" s="50" t="s">
        <v>47</v>
      </c>
      <c r="D39" s="49">
        <v>1200000</v>
      </c>
      <c r="E39" s="58" t="s">
        <v>31</v>
      </c>
      <c r="F39" s="25" t="s">
        <v>32</v>
      </c>
      <c r="G39" s="26">
        <v>44727</v>
      </c>
      <c r="H39" s="26">
        <f t="shared" si="10"/>
        <v>44734</v>
      </c>
      <c r="I39" s="26"/>
      <c r="J39" s="26">
        <f>G39+7</f>
        <v>44734</v>
      </c>
      <c r="K39" s="26">
        <f t="shared" si="12"/>
        <v>44741</v>
      </c>
      <c r="L39" s="26">
        <f t="shared" si="12"/>
        <v>44748</v>
      </c>
      <c r="M39" s="26">
        <f t="shared" si="12"/>
        <v>44755</v>
      </c>
      <c r="N39" s="26"/>
      <c r="O39" s="26">
        <f t="shared" si="1"/>
        <v>44769</v>
      </c>
      <c r="P39" s="27" t="s">
        <v>36</v>
      </c>
      <c r="Q39" s="26" t="s">
        <v>34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4" customFormat="1" ht="45.75" customHeight="1" x14ac:dyDescent="0.25">
      <c r="A40" s="23">
        <v>25</v>
      </c>
      <c r="B40" s="24" t="s">
        <v>99</v>
      </c>
      <c r="C40" s="50" t="s">
        <v>47</v>
      </c>
      <c r="D40" s="49">
        <v>4300000</v>
      </c>
      <c r="E40" s="58" t="s">
        <v>31</v>
      </c>
      <c r="F40" s="25" t="s">
        <v>32</v>
      </c>
      <c r="G40" s="26">
        <v>44747</v>
      </c>
      <c r="H40" s="26">
        <f t="shared" si="10"/>
        <v>44754</v>
      </c>
      <c r="I40" s="26"/>
      <c r="J40" s="26">
        <f>G40+7</f>
        <v>44754</v>
      </c>
      <c r="K40" s="26">
        <f t="shared" si="12"/>
        <v>44761</v>
      </c>
      <c r="L40" s="26">
        <f t="shared" si="12"/>
        <v>44768</v>
      </c>
      <c r="M40" s="26">
        <f t="shared" si="12"/>
        <v>44775</v>
      </c>
      <c r="N40" s="26"/>
      <c r="O40" s="26">
        <f t="shared" si="1"/>
        <v>44789</v>
      </c>
      <c r="P40" s="27" t="s">
        <v>36</v>
      </c>
      <c r="Q40" s="26" t="s">
        <v>34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4" customFormat="1" ht="53.25" customHeight="1" x14ac:dyDescent="0.25">
      <c r="A41" s="46">
        <v>26</v>
      </c>
      <c r="B41" s="24" t="s">
        <v>48</v>
      </c>
      <c r="C41" s="50" t="s">
        <v>47</v>
      </c>
      <c r="D41" s="49">
        <v>1700000</v>
      </c>
      <c r="E41" s="58" t="s">
        <v>31</v>
      </c>
      <c r="F41" s="25" t="s">
        <v>32</v>
      </c>
      <c r="G41" s="26">
        <v>44791</v>
      </c>
      <c r="H41" s="26">
        <f t="shared" si="10"/>
        <v>44798</v>
      </c>
      <c r="I41" s="26"/>
      <c r="J41" s="26">
        <f>G41+7</f>
        <v>44798</v>
      </c>
      <c r="K41" s="26">
        <f t="shared" si="12"/>
        <v>44805</v>
      </c>
      <c r="L41" s="26">
        <f t="shared" si="12"/>
        <v>44812</v>
      </c>
      <c r="M41" s="26">
        <f t="shared" si="12"/>
        <v>44819</v>
      </c>
      <c r="N41" s="26"/>
      <c r="O41" s="26">
        <f t="shared" si="1"/>
        <v>44833</v>
      </c>
      <c r="P41" s="27" t="s">
        <v>36</v>
      </c>
      <c r="Q41" s="26" t="s">
        <v>34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4" customFormat="1" ht="45.75" customHeight="1" x14ac:dyDescent="0.25">
      <c r="A42" s="46">
        <v>27</v>
      </c>
      <c r="B42" s="24" t="s">
        <v>46</v>
      </c>
      <c r="C42" s="50" t="s">
        <v>47</v>
      </c>
      <c r="D42" s="49">
        <v>1750000</v>
      </c>
      <c r="E42" s="58" t="s">
        <v>31</v>
      </c>
      <c r="F42" s="25" t="s">
        <v>32</v>
      </c>
      <c r="G42" s="26">
        <v>44792</v>
      </c>
      <c r="H42" s="26">
        <f t="shared" si="10"/>
        <v>44799</v>
      </c>
      <c r="I42" s="26"/>
      <c r="J42" s="26">
        <f>G42+7</f>
        <v>44799</v>
      </c>
      <c r="K42" s="26">
        <f t="shared" si="12"/>
        <v>44806</v>
      </c>
      <c r="L42" s="26">
        <f t="shared" si="12"/>
        <v>44813</v>
      </c>
      <c r="M42" s="26">
        <f t="shared" si="12"/>
        <v>44820</v>
      </c>
      <c r="N42" s="26"/>
      <c r="O42" s="26">
        <f t="shared" si="1"/>
        <v>44834</v>
      </c>
      <c r="P42" s="27" t="s">
        <v>36</v>
      </c>
      <c r="Q42" s="26" t="s">
        <v>34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4" customFormat="1" ht="34.5" customHeight="1" x14ac:dyDescent="0.25">
      <c r="A43" s="196" t="s">
        <v>40</v>
      </c>
      <c r="B43" s="197"/>
      <c r="C43" s="155"/>
      <c r="D43" s="28">
        <f>SUM(D16:D42)</f>
        <v>682380264</v>
      </c>
      <c r="E43" s="29"/>
      <c r="F43" s="30"/>
      <c r="G43" s="31"/>
      <c r="H43" s="32"/>
      <c r="I43" s="32"/>
      <c r="J43" s="31"/>
      <c r="K43" s="31"/>
      <c r="L43" s="31"/>
      <c r="M43" s="31"/>
      <c r="N43" s="31"/>
      <c r="O43" s="32"/>
      <c r="P43" s="33"/>
      <c r="Q43" s="26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4" customFormat="1" ht="35.1" customHeight="1" x14ac:dyDescent="0.25">
      <c r="A44" s="1"/>
      <c r="B44" s="1" t="s">
        <v>41</v>
      </c>
      <c r="C44" s="1"/>
      <c r="D44" s="34"/>
      <c r="G44" s="2"/>
      <c r="H44" s="2"/>
      <c r="I44" s="2"/>
      <c r="J44" s="2"/>
      <c r="K44" s="2"/>
      <c r="L44" s="2"/>
      <c r="M44" s="2"/>
      <c r="N44" s="198" t="s">
        <v>42</v>
      </c>
      <c r="O44" s="198"/>
      <c r="P44" s="178"/>
      <c r="Q44" s="17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4" customFormat="1" ht="20.100000000000001" customHeight="1" x14ac:dyDescent="0.25">
      <c r="A45" s="1"/>
      <c r="B45" s="149"/>
      <c r="C45" s="1"/>
      <c r="D45" s="34"/>
      <c r="G45" s="2"/>
      <c r="H45" s="2"/>
      <c r="I45" s="2"/>
      <c r="J45" s="2"/>
      <c r="K45" s="2"/>
      <c r="L45" s="2"/>
      <c r="M45" s="2"/>
      <c r="N45" s="151"/>
      <c r="O45" s="151"/>
      <c r="P45" s="17"/>
      <c r="Q45" s="1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4" customFormat="1" ht="16.5" customHeight="1" x14ac:dyDescent="0.25">
      <c r="A46" s="148"/>
      <c r="B46" s="149"/>
      <c r="C46" s="148"/>
      <c r="D46" s="35"/>
      <c r="G46" s="2"/>
      <c r="H46" s="2"/>
      <c r="I46" s="2"/>
      <c r="J46" s="2"/>
      <c r="K46" s="2"/>
      <c r="L46" s="2"/>
      <c r="M46" s="2"/>
      <c r="N46" s="199" t="s">
        <v>43</v>
      </c>
      <c r="O46" s="199"/>
      <c r="P46" s="20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4" customFormat="1" ht="22.5" customHeight="1" x14ac:dyDescent="0.25">
      <c r="A47" s="148"/>
      <c r="B47" s="149"/>
      <c r="C47" s="148"/>
      <c r="D47" s="36"/>
      <c r="G47" s="2"/>
      <c r="H47" s="2"/>
      <c r="I47" s="2"/>
      <c r="J47" s="2"/>
      <c r="K47" s="2"/>
      <c r="L47" s="2"/>
      <c r="M47" s="2"/>
      <c r="N47" s="151"/>
      <c r="O47" s="151"/>
      <c r="P47" s="1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4" customFormat="1" x14ac:dyDescent="0.25">
      <c r="A48" s="148"/>
      <c r="B48" s="149"/>
      <c r="C48" s="148"/>
      <c r="D48" s="36"/>
      <c r="G48" s="2"/>
      <c r="H48" s="2"/>
      <c r="I48" s="2"/>
      <c r="J48" s="2"/>
      <c r="K48" s="2"/>
      <c r="L48" s="2"/>
      <c r="M48" s="2"/>
      <c r="N48" s="151"/>
      <c r="O48" s="151"/>
      <c r="P48" s="1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4" customFormat="1" x14ac:dyDescent="0.25">
      <c r="A49" s="148"/>
      <c r="B49" s="149"/>
      <c r="C49" s="148"/>
      <c r="D49" s="36"/>
      <c r="G49" s="2"/>
      <c r="H49" s="2"/>
      <c r="I49" s="2"/>
      <c r="J49" s="2"/>
      <c r="K49" s="2"/>
      <c r="L49" s="2"/>
      <c r="M49" s="2"/>
      <c r="N49" s="151"/>
      <c r="O49" s="151"/>
      <c r="P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4" customFormat="1" x14ac:dyDescent="0.25">
      <c r="A50" s="149"/>
      <c r="B50" s="201"/>
      <c r="C50" s="201"/>
      <c r="D50" s="201"/>
      <c r="G50" s="2"/>
      <c r="H50" s="2"/>
      <c r="I50" s="2"/>
      <c r="J50" s="2"/>
      <c r="K50" s="2"/>
      <c r="L50" s="2"/>
      <c r="M50" s="2"/>
      <c r="N50" s="151"/>
      <c r="O50" s="151"/>
      <c r="P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4" customFormat="1" ht="22.5" customHeight="1" x14ac:dyDescent="0.35">
      <c r="A51" s="38"/>
      <c r="B51" s="149"/>
      <c r="C51" s="38"/>
      <c r="G51" s="2"/>
      <c r="H51" s="2"/>
      <c r="I51" s="2"/>
      <c r="J51" s="2"/>
      <c r="K51" s="2"/>
      <c r="L51" s="2"/>
      <c r="M51" s="2"/>
      <c r="N51" s="202" t="s">
        <v>44</v>
      </c>
      <c r="O51" s="202"/>
      <c r="P51" s="202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4" customFormat="1" ht="3" customHeight="1" x14ac:dyDescent="0.25">
      <c r="A52" s="148"/>
      <c r="B52" s="203"/>
      <c r="C52" s="203"/>
      <c r="D52" s="203"/>
      <c r="G52" s="2"/>
      <c r="H52" s="2"/>
      <c r="I52" s="2"/>
      <c r="J52" s="2"/>
      <c r="K52" s="2"/>
      <c r="L52" s="2"/>
      <c r="M52" s="2"/>
      <c r="N52" s="2"/>
      <c r="O52" s="2"/>
      <c r="P52" s="3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8" x14ac:dyDescent="0.25">
      <c r="N53" s="188" t="s">
        <v>45</v>
      </c>
      <c r="O53" s="188"/>
      <c r="P53" s="188"/>
    </row>
    <row r="56" spans="1:34" x14ac:dyDescent="0.25">
      <c r="D56" s="35"/>
    </row>
    <row r="57" spans="1:34" ht="16.5" x14ac:dyDescent="0.3">
      <c r="D57" s="3"/>
      <c r="F57" s="39"/>
    </row>
    <row r="58" spans="1:34" ht="16.5" x14ac:dyDescent="0.3">
      <c r="D58" s="3"/>
      <c r="F58" s="39"/>
    </row>
    <row r="59" spans="1:34" s="2" customFormat="1" ht="16.5" x14ac:dyDescent="0.3">
      <c r="A59" s="1"/>
      <c r="B59" s="1"/>
      <c r="C59" s="1"/>
      <c r="D59" s="3"/>
      <c r="E59" s="4"/>
      <c r="F59" s="39"/>
      <c r="P59" s="3"/>
      <c r="Q59" s="4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</sheetData>
  <autoFilter ref="A15:Q44"/>
  <mergeCells count="18">
    <mergeCell ref="H4:I4"/>
    <mergeCell ref="L1:M1"/>
    <mergeCell ref="N1:O1"/>
    <mergeCell ref="D2:K2"/>
    <mergeCell ref="L3:M3"/>
    <mergeCell ref="N3:O3"/>
    <mergeCell ref="N53:P53"/>
    <mergeCell ref="A12:E12"/>
    <mergeCell ref="A14:F14"/>
    <mergeCell ref="G14:K14"/>
    <mergeCell ref="L14:N14"/>
    <mergeCell ref="O14:Q14"/>
    <mergeCell ref="A43:B43"/>
    <mergeCell ref="N44:Q44"/>
    <mergeCell ref="N46:P46"/>
    <mergeCell ref="B50:D50"/>
    <mergeCell ref="N51:P51"/>
    <mergeCell ref="B52:D52"/>
  </mergeCells>
  <printOptions horizontalCentered="1"/>
  <pageMargins left="0.15748031496062992" right="0.15748031496062992" top="0.55118110236220474" bottom="1.1417322834645669" header="0.31496062992125984" footer="0.31496062992125984"/>
  <pageSetup paperSize="9" scale="46" orientation="landscape" r:id="rId1"/>
  <headerFooter alignWithMargins="0">
    <oddFooter>&amp;R&amp;"Arial Narrow,Normal"&amp;12&amp;P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H44"/>
  <sheetViews>
    <sheetView tabSelected="1" view="pageBreakPreview" topLeftCell="A19" zoomScale="80" zoomScaleNormal="70" zoomScaleSheetLayoutView="80" workbookViewId="0">
      <selection activeCell="E30" sqref="E30"/>
    </sheetView>
  </sheetViews>
  <sheetFormatPr baseColWidth="10" defaultColWidth="9.140625" defaultRowHeight="15.75" x14ac:dyDescent="0.25"/>
  <cols>
    <col min="1" max="1" width="4.85546875" style="1" customWidth="1"/>
    <col min="2" max="2" width="45.42578125" style="1" customWidth="1"/>
    <col min="3" max="3" width="10.5703125" style="1" customWidth="1"/>
    <col min="4" max="4" width="18.42578125" style="1" customWidth="1"/>
    <col min="5" max="5" width="12.5703125" style="4" customWidth="1"/>
    <col min="6" max="6" width="16.28515625" style="4" customWidth="1"/>
    <col min="7" max="10" width="15.5703125" style="2" customWidth="1"/>
    <col min="11" max="13" width="19.140625" style="2" customWidth="1"/>
    <col min="14" max="15" width="15.5703125" style="2" customWidth="1"/>
    <col min="16" max="16" width="12.28515625" style="3" customWidth="1"/>
    <col min="17" max="17" width="9.5703125" style="4" customWidth="1"/>
    <col min="18" max="16384" width="9.140625" style="1"/>
  </cols>
  <sheetData>
    <row r="1" spans="1:34" x14ac:dyDescent="0.25">
      <c r="A1" s="5" t="s">
        <v>0</v>
      </c>
      <c r="B1" s="6"/>
      <c r="C1" s="6"/>
      <c r="D1" s="6"/>
      <c r="E1" s="7"/>
      <c r="F1" s="7"/>
      <c r="G1" s="8"/>
      <c r="H1" s="8"/>
      <c r="I1" s="8"/>
      <c r="J1" s="8"/>
      <c r="K1" s="8"/>
      <c r="L1" s="204"/>
      <c r="M1" s="204"/>
      <c r="N1" s="204" t="s">
        <v>1</v>
      </c>
      <c r="O1" s="20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4" ht="7.5" customHeight="1" x14ac:dyDescent="0.25">
      <c r="A2" s="6"/>
      <c r="B2" s="6"/>
      <c r="C2" s="6"/>
      <c r="D2" s="205"/>
      <c r="E2" s="205"/>
      <c r="F2" s="205"/>
      <c r="G2" s="206"/>
      <c r="H2" s="206"/>
      <c r="I2" s="206"/>
      <c r="J2" s="206"/>
      <c r="K2" s="206"/>
      <c r="L2" s="162"/>
      <c r="M2" s="162"/>
      <c r="N2" s="9"/>
      <c r="O2" s="9"/>
      <c r="P2" s="10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  <c r="AH2" s="12"/>
    </row>
    <row r="3" spans="1:34" ht="18" x14ac:dyDescent="0.25">
      <c r="A3" s="13" t="s">
        <v>2</v>
      </c>
      <c r="B3" s="14"/>
      <c r="C3" s="14"/>
      <c r="D3" s="15"/>
      <c r="E3" s="163"/>
      <c r="F3" s="163"/>
      <c r="G3" s="164"/>
      <c r="H3" s="164"/>
      <c r="I3" s="164"/>
      <c r="J3" s="164"/>
      <c r="K3" s="164"/>
      <c r="L3" s="207"/>
      <c r="M3" s="207"/>
      <c r="N3" s="207" t="s">
        <v>3</v>
      </c>
      <c r="O3" s="207"/>
      <c r="P3" s="10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  <c r="AH3" s="12"/>
    </row>
    <row r="4" spans="1:34" ht="9.75" customHeight="1" x14ac:dyDescent="0.25">
      <c r="E4" s="1"/>
      <c r="F4" s="1"/>
      <c r="H4" s="198"/>
      <c r="I4" s="198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4" x14ac:dyDescent="0.25">
      <c r="A5" s="16" t="s">
        <v>4</v>
      </c>
      <c r="E5" s="1"/>
      <c r="F5" s="17" t="s">
        <v>5</v>
      </c>
      <c r="G5" s="165"/>
      <c r="I5" s="165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4" x14ac:dyDescent="0.25">
      <c r="E6" s="1"/>
      <c r="F6" s="4" t="s">
        <v>6</v>
      </c>
      <c r="G6" s="165">
        <v>44585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4" x14ac:dyDescent="0.25">
      <c r="E7" s="1"/>
      <c r="F7" s="4" t="s">
        <v>7</v>
      </c>
      <c r="G7" s="165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4" x14ac:dyDescent="0.25">
      <c r="E8" s="1"/>
      <c r="F8" s="4" t="s">
        <v>8</v>
      </c>
      <c r="G8" s="18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10" spans="1:34" ht="14.25" customHeight="1" x14ac:dyDescent="0.25">
      <c r="A10" s="16" t="s">
        <v>94</v>
      </c>
      <c r="E10" s="1"/>
      <c r="F10" s="1"/>
      <c r="G10" s="19"/>
      <c r="H10" s="19"/>
      <c r="I10" s="19"/>
    </row>
    <row r="11" spans="1:34" ht="14.25" customHeight="1" x14ac:dyDescent="0.25">
      <c r="D11" s="160"/>
      <c r="E11" s="161"/>
    </row>
    <row r="12" spans="1:34" ht="27.75" customHeight="1" x14ac:dyDescent="0.25">
      <c r="A12" s="189" t="s">
        <v>9</v>
      </c>
      <c r="B12" s="189"/>
      <c r="C12" s="189"/>
      <c r="D12" s="189"/>
      <c r="E12" s="189"/>
    </row>
    <row r="13" spans="1:34" ht="16.5" thickBot="1" x14ac:dyDescent="0.3"/>
    <row r="14" spans="1:34" ht="21.75" customHeight="1" thickTop="1" thickBot="1" x14ac:dyDescent="0.3">
      <c r="A14" s="190" t="s">
        <v>10</v>
      </c>
      <c r="B14" s="191"/>
      <c r="C14" s="191"/>
      <c r="D14" s="191"/>
      <c r="E14" s="191"/>
      <c r="F14" s="192"/>
      <c r="G14" s="193" t="s">
        <v>11</v>
      </c>
      <c r="H14" s="194"/>
      <c r="I14" s="194"/>
      <c r="J14" s="194"/>
      <c r="K14" s="195"/>
      <c r="L14" s="193" t="s">
        <v>12</v>
      </c>
      <c r="M14" s="194"/>
      <c r="N14" s="195"/>
      <c r="O14" s="193" t="s">
        <v>13</v>
      </c>
      <c r="P14" s="191"/>
      <c r="Q14" s="192"/>
    </row>
    <row r="15" spans="1:34" ht="87.75" customHeight="1" thickTop="1" x14ac:dyDescent="0.25">
      <c r="A15" s="20" t="s">
        <v>14</v>
      </c>
      <c r="B15" s="20" t="s">
        <v>15</v>
      </c>
      <c r="C15" s="20" t="s">
        <v>16</v>
      </c>
      <c r="D15" s="21" t="s">
        <v>17</v>
      </c>
      <c r="E15" s="21" t="s">
        <v>18</v>
      </c>
      <c r="F15" s="21" t="s">
        <v>19</v>
      </c>
      <c r="G15" s="41" t="s">
        <v>20</v>
      </c>
      <c r="H15" s="40" t="s">
        <v>21</v>
      </c>
      <c r="I15" s="40" t="s">
        <v>22</v>
      </c>
      <c r="J15" s="40" t="s">
        <v>23</v>
      </c>
      <c r="K15" s="42" t="s">
        <v>24</v>
      </c>
      <c r="L15" s="41" t="s">
        <v>25</v>
      </c>
      <c r="M15" s="40" t="s">
        <v>26</v>
      </c>
      <c r="N15" s="40" t="s">
        <v>27</v>
      </c>
      <c r="O15" s="45" t="s">
        <v>28</v>
      </c>
      <c r="P15" s="22" t="s">
        <v>29</v>
      </c>
      <c r="Q15" s="22" t="s">
        <v>30</v>
      </c>
    </row>
    <row r="16" spans="1:34" ht="25.5" customHeight="1" x14ac:dyDescent="0.25">
      <c r="A16" s="46">
        <v>1</v>
      </c>
      <c r="B16" s="168" t="s">
        <v>97</v>
      </c>
      <c r="C16" s="50" t="s">
        <v>47</v>
      </c>
      <c r="D16" s="49">
        <v>4000000</v>
      </c>
      <c r="E16" s="58" t="s">
        <v>31</v>
      </c>
      <c r="F16" s="25" t="s">
        <v>32</v>
      </c>
      <c r="G16" s="26">
        <v>44596</v>
      </c>
      <c r="H16" s="26">
        <f t="shared" ref="H16:H21" si="0">+G16+7</f>
        <v>44603</v>
      </c>
      <c r="I16" s="26"/>
      <c r="J16" s="26">
        <f>G16+7</f>
        <v>44603</v>
      </c>
      <c r="K16" s="26">
        <f>J16+7</f>
        <v>44610</v>
      </c>
      <c r="L16" s="26">
        <f>K16+7</f>
        <v>44617</v>
      </c>
      <c r="M16" s="26">
        <f>L16+7</f>
        <v>44624</v>
      </c>
      <c r="N16" s="26"/>
      <c r="O16" s="26">
        <f t="shared" ref="O16:O27" si="1">L16+21</f>
        <v>44638</v>
      </c>
      <c r="P16" s="27" t="s">
        <v>36</v>
      </c>
      <c r="Q16" s="26" t="s">
        <v>34</v>
      </c>
    </row>
    <row r="17" spans="1:34" ht="51.75" customHeight="1" x14ac:dyDescent="0.25">
      <c r="A17" s="46">
        <v>2</v>
      </c>
      <c r="B17" s="169" t="s">
        <v>101</v>
      </c>
      <c r="C17" s="50" t="s">
        <v>35</v>
      </c>
      <c r="D17" s="49">
        <v>24427000</v>
      </c>
      <c r="E17" s="58" t="s">
        <v>31</v>
      </c>
      <c r="F17" s="25" t="s">
        <v>32</v>
      </c>
      <c r="G17" s="26">
        <v>44599</v>
      </c>
      <c r="H17" s="26">
        <f t="shared" si="0"/>
        <v>44606</v>
      </c>
      <c r="I17" s="26"/>
      <c r="J17" s="26">
        <f>+H17+7</f>
        <v>44613</v>
      </c>
      <c r="K17" s="26">
        <f>+J17+15</f>
        <v>44628</v>
      </c>
      <c r="L17" s="26">
        <f>K17+15</f>
        <v>44643</v>
      </c>
      <c r="M17" s="26">
        <f>+L17+7</f>
        <v>44650</v>
      </c>
      <c r="N17" s="26"/>
      <c r="O17" s="26">
        <f t="shared" si="1"/>
        <v>44664</v>
      </c>
      <c r="P17" s="27" t="s">
        <v>50</v>
      </c>
      <c r="Q17" s="26" t="s">
        <v>34</v>
      </c>
    </row>
    <row r="18" spans="1:34" ht="43.5" customHeight="1" x14ac:dyDescent="0.25">
      <c r="A18" s="46">
        <v>3</v>
      </c>
      <c r="B18" s="169" t="s">
        <v>116</v>
      </c>
      <c r="C18" s="50" t="s">
        <v>47</v>
      </c>
      <c r="D18" s="49">
        <v>4130000</v>
      </c>
      <c r="E18" s="58" t="s">
        <v>31</v>
      </c>
      <c r="F18" s="25" t="s">
        <v>32</v>
      </c>
      <c r="G18" s="26">
        <v>44600</v>
      </c>
      <c r="H18" s="26">
        <f t="shared" si="0"/>
        <v>44607</v>
      </c>
      <c r="I18" s="26"/>
      <c r="J18" s="26">
        <f>G18+7</f>
        <v>44607</v>
      </c>
      <c r="K18" s="26">
        <v>44615</v>
      </c>
      <c r="L18" s="26">
        <f t="shared" ref="L18:M18" si="2">K18+7</f>
        <v>44622</v>
      </c>
      <c r="M18" s="26">
        <f t="shared" si="2"/>
        <v>44629</v>
      </c>
      <c r="N18" s="26"/>
      <c r="O18" s="26">
        <f t="shared" si="1"/>
        <v>44643</v>
      </c>
      <c r="P18" s="27" t="s">
        <v>38</v>
      </c>
      <c r="Q18" s="26" t="s">
        <v>34</v>
      </c>
    </row>
    <row r="19" spans="1:34" ht="54" customHeight="1" x14ac:dyDescent="0.25">
      <c r="A19" s="46">
        <v>4</v>
      </c>
      <c r="B19" s="170" t="s">
        <v>102</v>
      </c>
      <c r="C19" s="50" t="s">
        <v>37</v>
      </c>
      <c r="D19" s="49">
        <v>91686000</v>
      </c>
      <c r="E19" s="51" t="s">
        <v>32</v>
      </c>
      <c r="F19" s="51" t="s">
        <v>31</v>
      </c>
      <c r="G19" s="53">
        <v>44631</v>
      </c>
      <c r="H19" s="53">
        <f t="shared" si="0"/>
        <v>44638</v>
      </c>
      <c r="I19" s="53"/>
      <c r="J19" s="53">
        <f>+H19+7</f>
        <v>44645</v>
      </c>
      <c r="K19" s="53">
        <f>+J19+30+1</f>
        <v>44676</v>
      </c>
      <c r="L19" s="53">
        <f>K19+30</f>
        <v>44706</v>
      </c>
      <c r="M19" s="53">
        <f>+L19+7+1</f>
        <v>44714</v>
      </c>
      <c r="N19" s="53"/>
      <c r="O19" s="26">
        <f t="shared" si="1"/>
        <v>44727</v>
      </c>
      <c r="P19" s="54" t="s">
        <v>50</v>
      </c>
      <c r="Q19" s="53" t="s">
        <v>34</v>
      </c>
    </row>
    <row r="20" spans="1:34" ht="39" customHeight="1" x14ac:dyDescent="0.25">
      <c r="A20" s="46">
        <v>5</v>
      </c>
      <c r="B20" s="171" t="s">
        <v>49</v>
      </c>
      <c r="C20" s="50" t="s">
        <v>47</v>
      </c>
      <c r="D20" s="49">
        <v>7135780</v>
      </c>
      <c r="E20" s="58" t="s">
        <v>31</v>
      </c>
      <c r="F20" s="25" t="s">
        <v>32</v>
      </c>
      <c r="G20" s="26">
        <v>44637</v>
      </c>
      <c r="H20" s="26">
        <f t="shared" si="0"/>
        <v>44644</v>
      </c>
      <c r="I20" s="26"/>
      <c r="J20" s="26">
        <f>G20+7</f>
        <v>44644</v>
      </c>
      <c r="K20" s="26">
        <f t="shared" ref="K20:M20" si="3">J20+7</f>
        <v>44651</v>
      </c>
      <c r="L20" s="26">
        <f t="shared" si="3"/>
        <v>44658</v>
      </c>
      <c r="M20" s="26">
        <f t="shared" si="3"/>
        <v>44665</v>
      </c>
      <c r="N20" s="26"/>
      <c r="O20" s="26">
        <f t="shared" si="1"/>
        <v>44679</v>
      </c>
      <c r="P20" s="27" t="s">
        <v>36</v>
      </c>
      <c r="Q20" s="26" t="s">
        <v>34</v>
      </c>
    </row>
    <row r="21" spans="1:34" s="4" customFormat="1" ht="39.75" customHeight="1" x14ac:dyDescent="0.25">
      <c r="A21" s="46">
        <v>6</v>
      </c>
      <c r="B21" s="170" t="s">
        <v>106</v>
      </c>
      <c r="C21" s="50" t="s">
        <v>47</v>
      </c>
      <c r="D21" s="49">
        <v>2784800</v>
      </c>
      <c r="E21" s="58" t="s">
        <v>31</v>
      </c>
      <c r="F21" s="25" t="s">
        <v>32</v>
      </c>
      <c r="G21" s="26">
        <v>44655</v>
      </c>
      <c r="H21" s="26">
        <f t="shared" si="0"/>
        <v>44662</v>
      </c>
      <c r="I21" s="26"/>
      <c r="J21" s="26">
        <f>+H21+7+1</f>
        <v>44670</v>
      </c>
      <c r="K21" s="26">
        <f>+J21+15</f>
        <v>44685</v>
      </c>
      <c r="L21" s="26">
        <f>K21+15</f>
        <v>44700</v>
      </c>
      <c r="M21" s="26">
        <f>+L21+7</f>
        <v>44707</v>
      </c>
      <c r="N21" s="26"/>
      <c r="O21" s="26">
        <f t="shared" si="1"/>
        <v>44721</v>
      </c>
      <c r="P21" s="27" t="s">
        <v>36</v>
      </c>
      <c r="Q21" s="26" t="s">
        <v>34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4" customFormat="1" ht="72" customHeight="1" x14ac:dyDescent="0.25">
      <c r="A22" s="46">
        <v>7</v>
      </c>
      <c r="B22" s="168" t="s">
        <v>108</v>
      </c>
      <c r="C22" s="50" t="s">
        <v>35</v>
      </c>
      <c r="D22" s="154">
        <v>21500000</v>
      </c>
      <c r="E22" s="58" t="s">
        <v>31</v>
      </c>
      <c r="F22" s="25" t="s">
        <v>32</v>
      </c>
      <c r="G22" s="26">
        <v>44658</v>
      </c>
      <c r="H22" s="26">
        <f>+G22+15</f>
        <v>44673</v>
      </c>
      <c r="I22" s="26"/>
      <c r="J22" s="26">
        <f>+H22+7+1</f>
        <v>44681</v>
      </c>
      <c r="K22" s="26">
        <f>+J22+15+1</f>
        <v>44697</v>
      </c>
      <c r="L22" s="26">
        <f>K22+15</f>
        <v>44712</v>
      </c>
      <c r="M22" s="26">
        <f>+L22+15</f>
        <v>44727</v>
      </c>
      <c r="N22" s="26"/>
      <c r="O22" s="26">
        <f t="shared" si="1"/>
        <v>44733</v>
      </c>
      <c r="P22" s="27" t="s">
        <v>51</v>
      </c>
      <c r="Q22" s="26" t="s">
        <v>34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4" customFormat="1" ht="54" customHeight="1" x14ac:dyDescent="0.25">
      <c r="A23" s="46">
        <v>8</v>
      </c>
      <c r="B23" s="168" t="s">
        <v>98</v>
      </c>
      <c r="C23" s="50" t="s">
        <v>47</v>
      </c>
      <c r="D23" s="49">
        <v>4000000</v>
      </c>
      <c r="E23" s="58" t="s">
        <v>31</v>
      </c>
      <c r="F23" s="25" t="s">
        <v>32</v>
      </c>
      <c r="G23" s="26">
        <v>44685</v>
      </c>
      <c r="H23" s="26">
        <f t="shared" ref="H23:H27" si="4">+G23+7</f>
        <v>44692</v>
      </c>
      <c r="I23" s="26"/>
      <c r="J23" s="26">
        <f>G23+7</f>
        <v>44692</v>
      </c>
      <c r="K23" s="26">
        <f t="shared" ref="K23:M24" si="5">J23+7</f>
        <v>44699</v>
      </c>
      <c r="L23" s="26">
        <f t="shared" si="5"/>
        <v>44706</v>
      </c>
      <c r="M23" s="26">
        <f t="shared" si="5"/>
        <v>44713</v>
      </c>
      <c r="N23" s="26"/>
      <c r="O23" s="26">
        <f t="shared" si="1"/>
        <v>44727</v>
      </c>
      <c r="P23" s="27" t="s">
        <v>36</v>
      </c>
      <c r="Q23" s="26" t="s">
        <v>34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56" customFormat="1" ht="55.5" customHeight="1" x14ac:dyDescent="0.25">
      <c r="A24" s="46">
        <v>9</v>
      </c>
      <c r="B24" s="170" t="s">
        <v>107</v>
      </c>
      <c r="C24" s="50" t="s">
        <v>47</v>
      </c>
      <c r="D24" s="49">
        <v>4318800</v>
      </c>
      <c r="E24" s="58" t="s">
        <v>31</v>
      </c>
      <c r="F24" s="25" t="s">
        <v>32</v>
      </c>
      <c r="G24" s="26">
        <v>44685</v>
      </c>
      <c r="H24" s="26">
        <f t="shared" si="4"/>
        <v>44692</v>
      </c>
      <c r="I24" s="26"/>
      <c r="J24" s="26">
        <f>G24+7</f>
        <v>44692</v>
      </c>
      <c r="K24" s="26">
        <f t="shared" si="5"/>
        <v>44699</v>
      </c>
      <c r="L24" s="26">
        <f t="shared" si="5"/>
        <v>44706</v>
      </c>
      <c r="M24" s="26">
        <f t="shared" si="5"/>
        <v>44713</v>
      </c>
      <c r="N24" s="26"/>
      <c r="O24" s="26">
        <f t="shared" si="1"/>
        <v>44727</v>
      </c>
      <c r="P24" s="27" t="s">
        <v>36</v>
      </c>
      <c r="Q24" s="26" t="s">
        <v>34</v>
      </c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</row>
    <row r="25" spans="1:34" s="4" customFormat="1" ht="20.25" customHeight="1" x14ac:dyDescent="0.25">
      <c r="A25" s="46">
        <v>10</v>
      </c>
      <c r="B25" s="170" t="s">
        <v>96</v>
      </c>
      <c r="C25" s="50" t="s">
        <v>47</v>
      </c>
      <c r="D25" s="49">
        <v>1200000</v>
      </c>
      <c r="E25" s="58" t="s">
        <v>31</v>
      </c>
      <c r="F25" s="25" t="s">
        <v>32</v>
      </c>
      <c r="G25" s="26">
        <v>44727</v>
      </c>
      <c r="H25" s="26">
        <f t="shared" si="4"/>
        <v>44734</v>
      </c>
      <c r="I25" s="26"/>
      <c r="J25" s="26">
        <f>G25+7</f>
        <v>44734</v>
      </c>
      <c r="K25" s="26">
        <f t="shared" ref="K25:M27" si="6">J25+7</f>
        <v>44741</v>
      </c>
      <c r="L25" s="26">
        <f t="shared" si="6"/>
        <v>44748</v>
      </c>
      <c r="M25" s="26">
        <f t="shared" si="6"/>
        <v>44755</v>
      </c>
      <c r="N25" s="26"/>
      <c r="O25" s="26">
        <f t="shared" si="1"/>
        <v>44769</v>
      </c>
      <c r="P25" s="27" t="s">
        <v>36</v>
      </c>
      <c r="Q25" s="26" t="s">
        <v>34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4" customFormat="1" ht="20.25" customHeight="1" x14ac:dyDescent="0.25">
      <c r="A26" s="46">
        <v>11</v>
      </c>
      <c r="B26" s="168" t="s">
        <v>99</v>
      </c>
      <c r="C26" s="50" t="s">
        <v>47</v>
      </c>
      <c r="D26" s="49">
        <v>4300000</v>
      </c>
      <c r="E26" s="58" t="s">
        <v>31</v>
      </c>
      <c r="F26" s="25" t="s">
        <v>32</v>
      </c>
      <c r="G26" s="26">
        <v>44747</v>
      </c>
      <c r="H26" s="26">
        <f t="shared" si="4"/>
        <v>44754</v>
      </c>
      <c r="I26" s="26"/>
      <c r="J26" s="26">
        <f>G26+7</f>
        <v>44754</v>
      </c>
      <c r="K26" s="26">
        <f t="shared" si="6"/>
        <v>44761</v>
      </c>
      <c r="L26" s="26">
        <f t="shared" si="6"/>
        <v>44768</v>
      </c>
      <c r="M26" s="26">
        <f t="shared" si="6"/>
        <v>44775</v>
      </c>
      <c r="N26" s="26"/>
      <c r="O26" s="26">
        <f t="shared" si="1"/>
        <v>44789</v>
      </c>
      <c r="P26" s="27" t="s">
        <v>36</v>
      </c>
      <c r="Q26" s="26" t="s">
        <v>34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s="4" customFormat="1" ht="36" customHeight="1" x14ac:dyDescent="0.25">
      <c r="A27" s="46">
        <v>12</v>
      </c>
      <c r="B27" s="168" t="s">
        <v>46</v>
      </c>
      <c r="C27" s="50" t="s">
        <v>47</v>
      </c>
      <c r="D27" s="49">
        <v>1750000</v>
      </c>
      <c r="E27" s="58" t="s">
        <v>31</v>
      </c>
      <c r="F27" s="25" t="s">
        <v>32</v>
      </c>
      <c r="G27" s="26">
        <v>44792</v>
      </c>
      <c r="H27" s="26">
        <f t="shared" si="4"/>
        <v>44799</v>
      </c>
      <c r="I27" s="26"/>
      <c r="J27" s="26">
        <f>G27+7</f>
        <v>44799</v>
      </c>
      <c r="K27" s="26">
        <f t="shared" si="6"/>
        <v>44806</v>
      </c>
      <c r="L27" s="26">
        <f t="shared" si="6"/>
        <v>44813</v>
      </c>
      <c r="M27" s="26">
        <f t="shared" si="6"/>
        <v>44820</v>
      </c>
      <c r="N27" s="26"/>
      <c r="O27" s="26">
        <f t="shared" si="1"/>
        <v>44834</v>
      </c>
      <c r="P27" s="27" t="s">
        <v>36</v>
      </c>
      <c r="Q27" s="26" t="s">
        <v>34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4" customFormat="1" ht="34.5" customHeight="1" x14ac:dyDescent="0.25">
      <c r="A28" s="196" t="s">
        <v>40</v>
      </c>
      <c r="B28" s="197"/>
      <c r="C28" s="166"/>
      <c r="D28" s="28">
        <f>SUM(D16:D27)</f>
        <v>171232380</v>
      </c>
      <c r="E28" s="29"/>
      <c r="F28" s="30"/>
      <c r="G28" s="31"/>
      <c r="H28" s="32"/>
      <c r="I28" s="32"/>
      <c r="J28" s="31"/>
      <c r="K28" s="31"/>
      <c r="L28" s="31"/>
      <c r="M28" s="31"/>
      <c r="N28" s="31"/>
      <c r="O28" s="32"/>
      <c r="P28" s="33"/>
      <c r="Q28" s="26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4" customFormat="1" ht="35.1" customHeight="1" x14ac:dyDescent="0.25">
      <c r="A29" s="1"/>
      <c r="B29" s="1" t="s">
        <v>41</v>
      </c>
      <c r="C29" s="1"/>
      <c r="D29" s="34"/>
      <c r="G29" s="2"/>
      <c r="H29" s="2"/>
      <c r="I29" s="2"/>
      <c r="J29" s="2"/>
      <c r="K29" s="2"/>
      <c r="L29" s="2"/>
      <c r="M29" s="2"/>
      <c r="N29" s="198" t="s">
        <v>42</v>
      </c>
      <c r="O29" s="198"/>
      <c r="P29" s="178"/>
      <c r="Q29" s="17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4" customFormat="1" ht="20.100000000000001" customHeight="1" x14ac:dyDescent="0.25">
      <c r="A30" s="1"/>
      <c r="B30" s="160"/>
      <c r="C30" s="1"/>
      <c r="D30" s="34"/>
      <c r="G30" s="2"/>
      <c r="H30" s="2"/>
      <c r="I30" s="2"/>
      <c r="J30" s="2"/>
      <c r="K30" s="2"/>
      <c r="L30" s="2"/>
      <c r="M30" s="2"/>
      <c r="N30" s="165"/>
      <c r="O30" s="165"/>
      <c r="P30" s="17"/>
      <c r="Q30" s="1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s="4" customFormat="1" ht="16.5" customHeight="1" x14ac:dyDescent="0.25">
      <c r="A31" s="161"/>
      <c r="B31" s="160"/>
      <c r="C31" s="161"/>
      <c r="D31" s="35"/>
      <c r="G31" s="2"/>
      <c r="H31" s="2"/>
      <c r="I31" s="2"/>
      <c r="J31" s="2"/>
      <c r="K31" s="2"/>
      <c r="L31" s="2"/>
      <c r="M31" s="2"/>
      <c r="N31" s="199" t="s">
        <v>43</v>
      </c>
      <c r="O31" s="199"/>
      <c r="P31" s="20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4" customFormat="1" ht="22.5" customHeight="1" x14ac:dyDescent="0.25">
      <c r="A32" s="161"/>
      <c r="B32" s="160"/>
      <c r="C32" s="161"/>
      <c r="D32" s="36"/>
      <c r="G32" s="167"/>
      <c r="H32" s="2"/>
      <c r="I32" s="2"/>
      <c r="J32" s="2"/>
      <c r="K32" s="2"/>
      <c r="L32" s="2"/>
      <c r="M32" s="2"/>
      <c r="N32" s="165"/>
      <c r="O32" s="165"/>
      <c r="P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4" customFormat="1" x14ac:dyDescent="0.25">
      <c r="A33" s="161"/>
      <c r="B33" s="160"/>
      <c r="C33" s="161"/>
      <c r="D33" s="36"/>
      <c r="G33" s="2"/>
      <c r="H33" s="2"/>
      <c r="I33" s="2"/>
      <c r="J33" s="2"/>
      <c r="K33" s="2"/>
      <c r="L33" s="2"/>
      <c r="M33" s="2"/>
      <c r="N33" s="165"/>
      <c r="O33" s="165"/>
      <c r="P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" customFormat="1" x14ac:dyDescent="0.25">
      <c r="A34" s="161"/>
      <c r="B34" s="160"/>
      <c r="C34" s="161"/>
      <c r="D34" s="36"/>
      <c r="G34" s="167"/>
      <c r="H34" s="2"/>
      <c r="I34" s="2"/>
      <c r="J34" s="2"/>
      <c r="K34" s="2"/>
      <c r="L34" s="2"/>
      <c r="M34" s="2"/>
      <c r="N34" s="165"/>
      <c r="O34" s="165"/>
      <c r="P34" s="3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s="4" customFormat="1" x14ac:dyDescent="0.25">
      <c r="A35" s="160"/>
      <c r="B35" s="201"/>
      <c r="C35" s="201"/>
      <c r="D35" s="201"/>
      <c r="G35" s="167"/>
      <c r="H35" s="2"/>
      <c r="I35" s="2"/>
      <c r="J35" s="2"/>
      <c r="K35" s="2"/>
      <c r="L35" s="2"/>
      <c r="M35" s="2"/>
      <c r="N35" s="165"/>
      <c r="O35" s="165"/>
      <c r="P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4" customFormat="1" ht="22.5" customHeight="1" x14ac:dyDescent="0.35">
      <c r="A36" s="38"/>
      <c r="B36" s="160"/>
      <c r="C36" s="38"/>
      <c r="G36" s="2"/>
      <c r="H36" s="2"/>
      <c r="I36" s="2"/>
      <c r="J36" s="2"/>
      <c r="K36" s="2"/>
      <c r="L36" s="2"/>
      <c r="M36" s="2"/>
      <c r="N36" s="202" t="s">
        <v>44</v>
      </c>
      <c r="O36" s="202"/>
      <c r="P36" s="20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4" customFormat="1" ht="3" customHeight="1" x14ac:dyDescent="0.25">
      <c r="A37" s="161"/>
      <c r="B37" s="203"/>
      <c r="C37" s="203"/>
      <c r="D37" s="203"/>
      <c r="G37" s="2"/>
      <c r="H37" s="2"/>
      <c r="I37" s="2"/>
      <c r="J37" s="2"/>
      <c r="K37" s="2"/>
      <c r="L37" s="2"/>
      <c r="M37" s="2"/>
      <c r="N37" s="2"/>
      <c r="O37" s="2"/>
      <c r="P37" s="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8" x14ac:dyDescent="0.25">
      <c r="N38" s="188" t="s">
        <v>45</v>
      </c>
      <c r="O38" s="188"/>
      <c r="P38" s="188"/>
    </row>
    <row r="41" spans="1:34" x14ac:dyDescent="0.25">
      <c r="D41" s="35"/>
    </row>
    <row r="42" spans="1:34" ht="16.5" x14ac:dyDescent="0.3">
      <c r="D42" s="3"/>
      <c r="F42" s="39"/>
    </row>
    <row r="43" spans="1:34" ht="16.5" x14ac:dyDescent="0.3">
      <c r="D43" s="3"/>
      <c r="F43" s="39"/>
    </row>
    <row r="44" spans="1:34" s="2" customFormat="1" ht="16.5" x14ac:dyDescent="0.3">
      <c r="A44" s="1"/>
      <c r="B44" s="1"/>
      <c r="C44" s="1"/>
      <c r="D44" s="3"/>
      <c r="E44" s="4"/>
      <c r="F44" s="39"/>
      <c r="P44" s="3"/>
      <c r="Q44" s="4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</sheetData>
  <autoFilter ref="A15:Q29"/>
  <mergeCells count="18">
    <mergeCell ref="H4:I4"/>
    <mergeCell ref="L1:M1"/>
    <mergeCell ref="N1:O1"/>
    <mergeCell ref="D2:K2"/>
    <mergeCell ref="L3:M3"/>
    <mergeCell ref="N3:O3"/>
    <mergeCell ref="N38:P38"/>
    <mergeCell ref="A12:E12"/>
    <mergeCell ref="A14:F14"/>
    <mergeCell ref="G14:K14"/>
    <mergeCell ref="L14:N14"/>
    <mergeCell ref="O14:Q14"/>
    <mergeCell ref="A28:B28"/>
    <mergeCell ref="N29:Q29"/>
    <mergeCell ref="N31:P31"/>
    <mergeCell ref="B35:D35"/>
    <mergeCell ref="N36:P36"/>
    <mergeCell ref="B37:D37"/>
  </mergeCells>
  <printOptions horizontalCentered="1"/>
  <pageMargins left="0.15748031496062992" right="0.15748031496062992" top="0.55118110236220474" bottom="1.1417322834645669" header="0.31496062992125984" footer="0.31496062992125984"/>
  <pageSetup paperSize="9" scale="46" orientation="landscape" r:id="rId1"/>
  <headerFooter alignWithMargins="0">
    <oddFooter>&amp;R&amp;"Arial Narrow,Normal"&amp;12&amp;P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PI</vt:lpstr>
      <vt:lpstr> Fournitures et TRAVAUX 22  </vt:lpstr>
      <vt:lpstr>JEUNES ET FEMMES </vt:lpstr>
      <vt:lpstr>' Fournitures et TRAVAUX 22  '!Impression_des_titres</vt:lpstr>
      <vt:lpstr>'JEUNES ET FEMMES '!Impression_des_titres</vt:lpstr>
      <vt:lpstr>' Fournitures et TRAVAUX 22  '!Zone_d_impression</vt:lpstr>
      <vt:lpstr>'JEUNES ET FEMMES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RODRIGUE</cp:lastModifiedBy>
  <cp:lastPrinted>2022-02-07T10:06:11Z</cp:lastPrinted>
  <dcterms:created xsi:type="dcterms:W3CDTF">2018-03-21T16:57:50Z</dcterms:created>
  <dcterms:modified xsi:type="dcterms:W3CDTF">2022-02-07T10:27:33Z</dcterms:modified>
</cp:coreProperties>
</file>